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1985" yWindow="-15" windowWidth="12030" windowHeight="11475"/>
  </bookViews>
  <sheets>
    <sheet name="교육과정편성표" sheetId="1" r:id="rId1"/>
  </sheets>
  <definedNames>
    <definedName name="_xlnm.Print_Area" localSheetId="0">교육과정편성표!$A$1:$V$41</definedName>
  </definedNames>
  <calcPr calcId="145621"/>
</workbook>
</file>

<file path=xl/calcChain.xml><?xml version="1.0" encoding="utf-8"?>
<calcChain xmlns="http://schemas.openxmlformats.org/spreadsheetml/2006/main">
  <c r="S33" i="1" l="1"/>
  <c r="T33" i="1" l="1"/>
  <c r="T26" i="1"/>
  <c r="T14" i="1"/>
  <c r="S14" i="1" s="1"/>
  <c r="T13" i="1"/>
  <c r="T18" i="1"/>
  <c r="T17" i="1"/>
  <c r="T16" i="1"/>
  <c r="T15" i="1"/>
  <c r="T12" i="1"/>
  <c r="T11" i="1"/>
  <c r="T10" i="1" l="1"/>
  <c r="T9" i="1"/>
  <c r="T8" i="1"/>
  <c r="T7" i="1"/>
  <c r="T6" i="1"/>
  <c r="V33" i="1"/>
  <c r="V17" i="1"/>
  <c r="V16" i="1"/>
  <c r="V15" i="1"/>
  <c r="V14" i="1"/>
  <c r="V13" i="1"/>
  <c r="V12" i="1"/>
  <c r="V11" i="1"/>
  <c r="V10" i="1"/>
  <c r="V9" i="1"/>
  <c r="V8" i="1"/>
  <c r="V7" i="1"/>
  <c r="V6" i="1"/>
  <c r="V26" i="1"/>
  <c r="V18" i="1"/>
  <c r="W30" i="1" l="1"/>
  <c r="W29" i="1"/>
  <c r="W27" i="1"/>
  <c r="W26" i="1"/>
  <c r="W28" i="1" l="1"/>
  <c r="N39" i="1" l="1"/>
  <c r="K39" i="1"/>
  <c r="E39" i="1" s="1"/>
  <c r="H39" i="1"/>
  <c r="E38" i="1" l="1"/>
  <c r="E37" i="1"/>
  <c r="E36" i="1"/>
  <c r="E35" i="1"/>
  <c r="AA4" i="1"/>
  <c r="X5" i="1" s="1"/>
  <c r="G31" i="1"/>
  <c r="S26" i="1"/>
  <c r="T30" i="1"/>
  <c r="S30" i="1" s="1"/>
  <c r="T29" i="1"/>
  <c r="S29" i="1" s="1"/>
  <c r="T28" i="1"/>
  <c r="S28" i="1" s="1"/>
  <c r="T27" i="1"/>
  <c r="S27" i="1" s="1"/>
  <c r="S18" i="1"/>
  <c r="T24" i="1"/>
  <c r="S24" i="1" s="1"/>
  <c r="T23" i="1"/>
  <c r="S23" i="1" s="1"/>
  <c r="T22" i="1"/>
  <c r="S22" i="1" s="1"/>
  <c r="T21" i="1"/>
  <c r="S21" i="1" s="1"/>
  <c r="T20" i="1"/>
  <c r="S20" i="1" s="1"/>
  <c r="T19" i="1"/>
  <c r="S19" i="1" s="1"/>
  <c r="S17" i="1"/>
  <c r="S16" i="1"/>
  <c r="S15" i="1"/>
  <c r="S13" i="1"/>
  <c r="S12" i="1"/>
  <c r="S11" i="1"/>
  <c r="S10" i="1"/>
  <c r="S9" i="1"/>
  <c r="S8" i="1"/>
  <c r="S7" i="1"/>
  <c r="S6" i="1"/>
  <c r="H5" i="1" l="1"/>
  <c r="K5" i="1"/>
  <c r="N5" i="1"/>
  <c r="O28" i="1" l="1"/>
  <c r="AJ5" i="1"/>
  <c r="L29" i="1"/>
  <c r="AG5" i="1"/>
  <c r="I23" i="1"/>
  <c r="AD5" i="1"/>
  <c r="L14" i="1"/>
  <c r="L22" i="1"/>
  <c r="L23" i="1"/>
  <c r="L24" i="1"/>
  <c r="L10" i="1"/>
  <c r="AH10" i="1" s="1"/>
  <c r="L13" i="1"/>
  <c r="O21" i="1"/>
  <c r="O8" i="1"/>
  <c r="O12" i="1"/>
  <c r="I8" i="1"/>
  <c r="L15" i="1"/>
  <c r="L26" i="1"/>
  <c r="O13" i="1"/>
  <c r="O24" i="1"/>
  <c r="L6" i="1"/>
  <c r="AH6" i="1" s="1"/>
  <c r="L16" i="1"/>
  <c r="L27" i="1"/>
  <c r="O14" i="1"/>
  <c r="O29" i="1"/>
  <c r="L7" i="1"/>
  <c r="L17" i="1"/>
  <c r="AH17" i="1" s="1"/>
  <c r="L30" i="1"/>
  <c r="O15" i="1"/>
  <c r="O30" i="1"/>
  <c r="L8" i="1"/>
  <c r="L18" i="1"/>
  <c r="L33" i="1"/>
  <c r="O16" i="1"/>
  <c r="O33" i="1"/>
  <c r="L9" i="1"/>
  <c r="L21" i="1"/>
  <c r="O6" i="1"/>
  <c r="AK6" i="1" s="1"/>
  <c r="O20" i="1"/>
  <c r="O7" i="1"/>
  <c r="O22" i="1"/>
  <c r="O23" i="1"/>
  <c r="O9" i="1"/>
  <c r="O17" i="1"/>
  <c r="AK17" i="1" s="1"/>
  <c r="O26" i="1"/>
  <c r="L11" i="1"/>
  <c r="L19" i="1"/>
  <c r="L28" i="1"/>
  <c r="O10" i="1"/>
  <c r="AK10" i="1" s="1"/>
  <c r="O18" i="1"/>
  <c r="O27" i="1"/>
  <c r="L12" i="1"/>
  <c r="L20" i="1"/>
  <c r="O11" i="1"/>
  <c r="O19" i="1"/>
  <c r="I10" i="1"/>
  <c r="AE10" i="1" s="1"/>
  <c r="I18" i="1"/>
  <c r="I27" i="1"/>
  <c r="I11" i="1"/>
  <c r="I19" i="1"/>
  <c r="I28" i="1"/>
  <c r="I12" i="1"/>
  <c r="I20" i="1"/>
  <c r="I29" i="1"/>
  <c r="I13" i="1"/>
  <c r="I21" i="1"/>
  <c r="I30" i="1"/>
  <c r="I6" i="1"/>
  <c r="AE6" i="1" s="1"/>
  <c r="I14" i="1"/>
  <c r="I22" i="1"/>
  <c r="I33" i="1"/>
  <c r="I16" i="1"/>
  <c r="I24" i="1"/>
  <c r="I9" i="1"/>
  <c r="I17" i="1"/>
  <c r="AE17" i="1" s="1"/>
  <c r="I26" i="1"/>
  <c r="I7" i="1"/>
  <c r="I15" i="1"/>
  <c r="AN39" i="1"/>
  <c r="AN33" i="1"/>
  <c r="AN30" i="1"/>
  <c r="AN29" i="1"/>
  <c r="AN28" i="1"/>
  <c r="AN27" i="1"/>
  <c r="AN26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M39" i="1"/>
  <c r="AM33" i="1"/>
  <c r="AM30" i="1"/>
  <c r="AM29" i="1"/>
  <c r="AM28" i="1"/>
  <c r="AM27" i="1"/>
  <c r="AM26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L39" i="1"/>
  <c r="AL33" i="1"/>
  <c r="AL30" i="1"/>
  <c r="AL29" i="1"/>
  <c r="AL28" i="1"/>
  <c r="AL27" i="1"/>
  <c r="AL26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K15" i="1" l="1"/>
  <c r="AE7" i="1"/>
  <c r="AH15" i="1"/>
  <c r="AK26" i="1"/>
  <c r="AH13" i="1"/>
  <c r="AE11" i="1"/>
  <c r="AK13" i="1"/>
  <c r="AK18" i="1"/>
  <c r="AH7" i="1"/>
  <c r="AH26" i="1"/>
  <c r="AE13" i="1"/>
  <c r="AK7" i="1"/>
  <c r="AH18" i="1"/>
  <c r="AE15" i="1"/>
  <c r="AK11" i="1"/>
  <c r="AH11" i="1"/>
  <c r="AE26" i="1"/>
  <c r="AE18" i="1"/>
  <c r="AN41" i="1"/>
  <c r="E23" i="1"/>
  <c r="E29" i="1"/>
  <c r="E8" i="1"/>
  <c r="E20" i="1"/>
  <c r="E16" i="1"/>
  <c r="E12" i="1"/>
  <c r="E30" i="1"/>
  <c r="E21" i="1"/>
  <c r="E24" i="1"/>
  <c r="E13" i="1"/>
  <c r="E18" i="1"/>
  <c r="E9" i="1"/>
  <c r="E27" i="1"/>
  <c r="E33" i="1"/>
  <c r="E15" i="1"/>
  <c r="E7" i="1"/>
  <c r="E14" i="1"/>
  <c r="E28" i="1"/>
  <c r="E22" i="1"/>
  <c r="E26" i="1"/>
  <c r="E6" i="1"/>
  <c r="E17" i="1"/>
  <c r="E19" i="1"/>
  <c r="E11" i="1"/>
  <c r="E10" i="1"/>
  <c r="AM41" i="1"/>
  <c r="AL41" i="1"/>
  <c r="F7" i="1" l="1"/>
  <c r="AF38" i="1"/>
  <c r="AC38" i="1"/>
  <c r="AF37" i="1"/>
  <c r="AC37" i="1"/>
  <c r="AF36" i="1"/>
  <c r="AC36" i="1"/>
  <c r="AF35" i="1"/>
  <c r="AC35" i="1"/>
  <c r="I25" i="1"/>
  <c r="F32" i="1"/>
  <c r="F40" i="1" s="1"/>
  <c r="AC33" i="1"/>
  <c r="AF33" i="1"/>
  <c r="AI33" i="1"/>
  <c r="R34" i="1"/>
  <c r="AN34" i="1" s="1"/>
  <c r="Q34" i="1"/>
  <c r="P34" i="1"/>
  <c r="AL34" i="1" s="1"/>
  <c r="M34" i="1"/>
  <c r="J34" i="1"/>
  <c r="G34" i="1"/>
  <c r="R25" i="1"/>
  <c r="AN25" i="1" s="1"/>
  <c r="Q25" i="1"/>
  <c r="P25" i="1"/>
  <c r="O25" i="1"/>
  <c r="N25" i="1"/>
  <c r="M25" i="1"/>
  <c r="L25" i="1"/>
  <c r="K25" i="1"/>
  <c r="J25" i="1"/>
  <c r="H25" i="1"/>
  <c r="R31" i="1"/>
  <c r="AN31" i="1" s="1"/>
  <c r="Q31" i="1"/>
  <c r="AM31" i="1" s="1"/>
  <c r="P31" i="1"/>
  <c r="AL31" i="1" s="1"/>
  <c r="O31" i="1"/>
  <c r="N31" i="1"/>
  <c r="M31" i="1"/>
  <c r="L31" i="1"/>
  <c r="K31" i="1"/>
  <c r="J31" i="1"/>
  <c r="I31" i="1"/>
  <c r="H31" i="1"/>
  <c r="V34" i="1" l="1"/>
  <c r="T34" i="1" s="1"/>
  <c r="S34" i="1" s="1"/>
  <c r="V31" i="1"/>
  <c r="H32" i="1"/>
  <c r="H40" i="1" s="1"/>
  <c r="P32" i="1"/>
  <c r="AL32" i="1" s="1"/>
  <c r="AL25" i="1"/>
  <c r="AM34" i="1"/>
  <c r="AC34" i="1"/>
  <c r="F13" i="1"/>
  <c r="Q32" i="1"/>
  <c r="AM25" i="1"/>
  <c r="R32" i="1"/>
  <c r="K32" i="1"/>
  <c r="K40" i="1" s="1"/>
  <c r="L32" i="1"/>
  <c r="L40" i="1" s="1"/>
  <c r="L39" i="1" s="1"/>
  <c r="AF39" i="1" s="1"/>
  <c r="M32" i="1"/>
  <c r="M40" i="1" s="1"/>
  <c r="N32" i="1"/>
  <c r="N40" i="1" s="1"/>
  <c r="O32" i="1"/>
  <c r="O40" i="1" s="1"/>
  <c r="O39" i="1" s="1"/>
  <c r="AI39" i="1" s="1"/>
  <c r="F26" i="1"/>
  <c r="E31" i="1" s="1"/>
  <c r="J32" i="1"/>
  <c r="J40" i="1" s="1"/>
  <c r="AI34" i="1"/>
  <c r="I32" i="1"/>
  <c r="I40" i="1" s="1"/>
  <c r="I39" i="1" s="1"/>
  <c r="F35" i="1"/>
  <c r="AF34" i="1"/>
  <c r="E34" i="1"/>
  <c r="AI30" i="1"/>
  <c r="AF30" i="1"/>
  <c r="AC30" i="1"/>
  <c r="AI29" i="1"/>
  <c r="AF29" i="1"/>
  <c r="AC29" i="1"/>
  <c r="AI28" i="1"/>
  <c r="AF28" i="1"/>
  <c r="AC28" i="1"/>
  <c r="AI27" i="1"/>
  <c r="AF27" i="1"/>
  <c r="AC27" i="1"/>
  <c r="AI26" i="1"/>
  <c r="AF26" i="1"/>
  <c r="AC26" i="1"/>
  <c r="AI24" i="1"/>
  <c r="AF24" i="1"/>
  <c r="AC24" i="1"/>
  <c r="AI23" i="1"/>
  <c r="AF23" i="1"/>
  <c r="AC23" i="1"/>
  <c r="AI22" i="1"/>
  <c r="AF22" i="1"/>
  <c r="AC22" i="1"/>
  <c r="AI21" i="1"/>
  <c r="AF21" i="1"/>
  <c r="AC21" i="1"/>
  <c r="AI20" i="1"/>
  <c r="AF20" i="1"/>
  <c r="AC20" i="1"/>
  <c r="AI19" i="1"/>
  <c r="AF19" i="1"/>
  <c r="AC19" i="1"/>
  <c r="AI18" i="1"/>
  <c r="AF18" i="1"/>
  <c r="AC18" i="1"/>
  <c r="AI17" i="1"/>
  <c r="AF17" i="1"/>
  <c r="AC17" i="1"/>
  <c r="AI16" i="1"/>
  <c r="AF16" i="1"/>
  <c r="AC16" i="1"/>
  <c r="AI15" i="1"/>
  <c r="AF15" i="1"/>
  <c r="AC15" i="1"/>
  <c r="AI14" i="1"/>
  <c r="AF14" i="1"/>
  <c r="AC14" i="1"/>
  <c r="AI13" i="1"/>
  <c r="AF13" i="1"/>
  <c r="AC13" i="1"/>
  <c r="AI12" i="1"/>
  <c r="AF12" i="1"/>
  <c r="AC12" i="1"/>
  <c r="AI11" i="1"/>
  <c r="AF11" i="1"/>
  <c r="AC11" i="1"/>
  <c r="AI10" i="1"/>
  <c r="AF10" i="1"/>
  <c r="AC10" i="1"/>
  <c r="AI9" i="1"/>
  <c r="AF9" i="1"/>
  <c r="AC9" i="1"/>
  <c r="AI8" i="1"/>
  <c r="AF8" i="1"/>
  <c r="AC8" i="1"/>
  <c r="AI7" i="1"/>
  <c r="AF7" i="1"/>
  <c r="AC7" i="1"/>
  <c r="AI6" i="1"/>
  <c r="AF6" i="1"/>
  <c r="AC6" i="1"/>
  <c r="V25" i="1"/>
  <c r="D25" i="1"/>
  <c r="D32" i="1" s="1"/>
  <c r="F18" i="1"/>
  <c r="V32" i="1" l="1"/>
  <c r="P40" i="1"/>
  <c r="AL40" i="1" s="1"/>
  <c r="AC39" i="1"/>
  <c r="R40" i="1"/>
  <c r="AN40" i="1" s="1"/>
  <c r="AN32" i="1"/>
  <c r="Q40" i="1"/>
  <c r="AM40" i="1" s="1"/>
  <c r="AM32" i="1"/>
  <c r="AF32" i="1"/>
  <c r="AI32" i="1"/>
  <c r="AI25" i="1"/>
  <c r="P41" i="1"/>
  <c r="AF41" i="1"/>
  <c r="J41" i="1" s="1"/>
  <c r="AF25" i="1"/>
  <c r="AC41" i="1"/>
  <c r="G41" i="1" s="1"/>
  <c r="AI41" i="1"/>
  <c r="M41" i="1" s="1"/>
  <c r="R41" i="1"/>
  <c r="Q41" i="1"/>
  <c r="G25" i="1" l="1"/>
  <c r="G32" i="1" l="1"/>
  <c r="T32" i="1" s="1"/>
  <c r="T25" i="1"/>
  <c r="AC25" i="1"/>
  <c r="F15" i="1"/>
  <c r="F11" i="1"/>
  <c r="AC32" i="1" l="1"/>
  <c r="G40" i="1"/>
  <c r="E25" i="1"/>
  <c r="AI31" i="1"/>
  <c r="AF31" i="1"/>
  <c r="AC31" i="1"/>
  <c r="T40" i="1" l="1"/>
  <c r="E32" i="1"/>
  <c r="E40" i="1" s="1"/>
  <c r="AC40" i="1"/>
  <c r="AI40" i="1"/>
  <c r="AF40" i="1"/>
</calcChain>
</file>

<file path=xl/comments1.xml><?xml version="1.0" encoding="utf-8"?>
<comments xmlns="http://schemas.openxmlformats.org/spreadsheetml/2006/main">
  <authors>
    <author>두루두루</author>
    <author>DURUDURU</author>
  </authors>
  <commentList>
    <comment ref="E1" authorId="0">
      <text>
        <r>
          <rPr>
            <b/>
            <sz val="9"/>
            <color indexed="81"/>
            <rFont val="돋움"/>
            <family val="3"/>
            <charset val="129"/>
          </rPr>
          <t>학년도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숫자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A2" authorId="1">
      <text>
        <r>
          <rPr>
            <b/>
            <sz val="9"/>
            <color indexed="81"/>
            <rFont val="돋움"/>
            <family val="3"/>
            <charset val="129"/>
          </rPr>
          <t>학교명 입력</t>
        </r>
      </text>
    </comment>
    <comment ref="G2" authorId="1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학급수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M2" authorId="1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학급수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Q2" authorId="1">
      <text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학급수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C24" authorId="1">
      <text>
        <r>
          <rPr>
            <sz val="9"/>
            <color indexed="81"/>
            <rFont val="돋움"/>
            <family val="3"/>
            <charset val="129"/>
          </rPr>
          <t>별도의 선택과목명 입력</t>
        </r>
      </text>
    </comment>
  </commentList>
</comments>
</file>

<file path=xl/sharedStrings.xml><?xml version="1.0" encoding="utf-8"?>
<sst xmlns="http://schemas.openxmlformats.org/spreadsheetml/2006/main" count="115" uniqueCount="95">
  <si>
    <t>구분</t>
  </si>
  <si>
    <t>1학년</t>
  </si>
  <si>
    <t>2학년</t>
  </si>
  <si>
    <t>3학년</t>
  </si>
  <si>
    <t>국어</t>
  </si>
  <si>
    <t>사회</t>
  </si>
  <si>
    <t>도덕</t>
  </si>
  <si>
    <t>역사</t>
  </si>
  <si>
    <t>수학</t>
  </si>
  <si>
    <t>과학</t>
  </si>
  <si>
    <t>음악</t>
  </si>
  <si>
    <t>미술</t>
  </si>
  <si>
    <t>영어</t>
  </si>
  <si>
    <t>한문</t>
  </si>
  <si>
    <t>정보</t>
  </si>
  <si>
    <t>생활외국어</t>
  </si>
  <si>
    <t>보건</t>
  </si>
  <si>
    <t>진로와 직업</t>
  </si>
  <si>
    <t>자율활동</t>
  </si>
  <si>
    <t>동아리활동</t>
  </si>
  <si>
    <t>봉사활동</t>
  </si>
  <si>
    <t>진로활동</t>
  </si>
  <si>
    <t>교
과
(군)</t>
    <phoneticPr fontId="1" type="noConversion"/>
  </si>
  <si>
    <t>창의적
체험
활동</t>
    <phoneticPr fontId="1" type="noConversion"/>
  </si>
  <si>
    <t>예술
(음악/미술)</t>
    <phoneticPr fontId="1" type="noConversion"/>
  </si>
  <si>
    <t>기준
시수</t>
    <phoneticPr fontId="1" type="noConversion"/>
  </si>
  <si>
    <t>학기별 이수과목 수 (체육, 음악, 미술, 교양선택 제외)</t>
    <phoneticPr fontId="1" type="noConversion"/>
  </si>
  <si>
    <t>동아리활동</t>
    <phoneticPr fontId="1" type="noConversion"/>
  </si>
  <si>
    <t>체육</t>
    <phoneticPr fontId="1" type="noConversion"/>
  </si>
  <si>
    <t>기술·가정</t>
    <phoneticPr fontId="1" type="noConversion"/>
  </si>
  <si>
    <t>과학/
기술·가정</t>
    <phoneticPr fontId="1" type="noConversion"/>
  </si>
  <si>
    <t>철학</t>
    <phoneticPr fontId="1" type="noConversion"/>
  </si>
  <si>
    <t>학년도 입학생의 3개년 교육과정 편성 및 시간 배당표</t>
    <phoneticPr fontId="1" type="noConversion"/>
  </si>
  <si>
    <t>기본</t>
  </si>
  <si>
    <t>기본</t>
    <phoneticPr fontId="1" type="noConversion"/>
  </si>
  <si>
    <t>증감</t>
  </si>
  <si>
    <t>증감</t>
    <phoneticPr fontId="1" type="noConversion"/>
  </si>
  <si>
    <t>1학기</t>
    <phoneticPr fontId="1" type="noConversion"/>
  </si>
  <si>
    <t>2학기</t>
    <phoneticPr fontId="1" type="noConversion"/>
  </si>
  <si>
    <t>2학기</t>
    <phoneticPr fontId="1" type="noConversion"/>
  </si>
  <si>
    <t>기본</t>
    <phoneticPr fontId="1" type="noConversion"/>
  </si>
  <si>
    <t>1학기</t>
    <phoneticPr fontId="1" type="noConversion"/>
  </si>
  <si>
    <t>기본</t>
    <phoneticPr fontId="1" type="noConversion"/>
  </si>
  <si>
    <t>(증배 &amp; 순증)</t>
    <phoneticPr fontId="1" type="noConversion"/>
  </si>
  <si>
    <t>(체육 대체)</t>
    <phoneticPr fontId="1" type="noConversion"/>
  </si>
  <si>
    <t>사회
(역사 포함)
/도덕</t>
    <phoneticPr fontId="1" type="noConversion"/>
  </si>
  <si>
    <t>기준
대비
증감</t>
    <phoneticPr fontId="1" type="noConversion"/>
  </si>
  <si>
    <t>합계(교과 + 창체)</t>
    <phoneticPr fontId="1" type="noConversion"/>
  </si>
  <si>
    <t>소계(체육 대체 포함)</t>
    <phoneticPr fontId="1" type="noConversion"/>
  </si>
  <si>
    <t>소계</t>
    <phoneticPr fontId="1" type="noConversion"/>
  </si>
  <si>
    <t>기준
시수
검토</t>
    <phoneticPr fontId="1" type="noConversion"/>
  </si>
  <si>
    <t>1학년 (기본 / 자유학기)</t>
    <phoneticPr fontId="1" type="noConversion"/>
  </si>
  <si>
    <t>2학년 (기본 / 자유학기)</t>
    <phoneticPr fontId="1" type="noConversion"/>
  </si>
  <si>
    <t>자유학기활동</t>
    <phoneticPr fontId="1" type="noConversion"/>
  </si>
  <si>
    <t>진로탐색 활동</t>
    <phoneticPr fontId="1" type="noConversion"/>
  </si>
  <si>
    <t>주제선택 활동</t>
    <phoneticPr fontId="1" type="noConversion"/>
  </si>
  <si>
    <t>동아리 활동</t>
    <phoneticPr fontId="1" type="noConversion"/>
  </si>
  <si>
    <t>3학년</t>
    <phoneticPr fontId="1" type="noConversion"/>
  </si>
  <si>
    <t>환경과녹색성장</t>
    <phoneticPr fontId="1" type="noConversion"/>
  </si>
  <si>
    <t>학교스포츠클럽</t>
    <phoneticPr fontId="1" type="noConversion"/>
  </si>
  <si>
    <t>학교스포츠클럽</t>
    <phoneticPr fontId="1" type="noConversion"/>
  </si>
  <si>
    <t>편성 합계</t>
    <phoneticPr fontId="1" type="noConversion"/>
  </si>
  <si>
    <t>&lt; 설정 및 작성 도움말 &gt;</t>
    <phoneticPr fontId="1" type="noConversion"/>
  </si>
  <si>
    <t>조건</t>
    <phoneticPr fontId="1" type="noConversion"/>
  </si>
  <si>
    <t>선택</t>
    <phoneticPr fontId="1" type="noConversion"/>
  </si>
  <si>
    <t>총계(교과 + 창체 + 학교스포츠클럽)</t>
    <phoneticPr fontId="1" type="noConversion"/>
  </si>
  <si>
    <t>1학기</t>
    <phoneticPr fontId="1" type="noConversion"/>
  </si>
  <si>
    <t>2학기</t>
    <phoneticPr fontId="1" type="noConversion"/>
  </si>
  <si>
    <t>1학기</t>
    <phoneticPr fontId="1" type="noConversion"/>
  </si>
  <si>
    <t>2학기</t>
    <phoneticPr fontId="1" type="noConversion"/>
  </si>
  <si>
    <t>증감</t>
    <phoneticPr fontId="1" type="noConversion"/>
  </si>
  <si>
    <t>예술·체육 활동</t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</si>
  <si>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(각 학기당 이수과목 수는 8개 이하가 되어야 함)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</si>
  <si>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(68시간 범위내에서만 창의적체험활동으로 배정이 가능함)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</si>
  <si>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(2개 학기 이상 편성하되 연속 학기 편성을 권장함)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</si>
  <si>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(체육 수업으로 대체할 학교스포츠클럽활동 시수)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</si>
  <si>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(교과 감축을 대신하거나 순수 증가시킨 시수의 합)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</si>
  <si>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(3개년간 매학기로 편성하여 총 136시간 이상을 확보해야 함)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</si>
  <si>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(각 학기당 시수는 561 이상이 되어야 함)</t>
    </r>
    <phoneticPr fontId="1" type="noConversion"/>
  </si>
  <si>
    <t>충청남도</t>
  </si>
  <si>
    <t>지역 선택</t>
    <phoneticPr fontId="1" type="noConversion"/>
  </si>
  <si>
    <t>기본
편성
시수</t>
    <phoneticPr fontId="1" type="noConversion"/>
  </si>
  <si>
    <t>학급수</t>
    <phoneticPr fontId="1" type="noConversion"/>
  </si>
  <si>
    <t>편성
시수</t>
    <phoneticPr fontId="1" type="noConversion"/>
  </si>
  <si>
    <t>자유학기 학년</t>
    <phoneticPr fontId="1" type="noConversion"/>
  </si>
  <si>
    <t>자유학기 학기</t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</si>
  <si>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(증감이 없을 경우 각 학기당 교과 기본시수는 510 이어야 함)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</si>
  <si>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(3개년간 2개 이상의 과목을 선택할 수 있도록 개설해야 함)
   : 평가(성적처리)와 교양(이수처리) 과목의 동시 선택은 불가함
   : 평가 과목 내 또는 교양 과목 내에서의 동시 선택(택1)의 경우는
     각 과목으로 시수를 균등하게 나눠서 입력하거나(이때, 학기당
     이수 과목수가 8개 이내인지 반드시 확인) 어느 한쪽으로 몰아서
     입력함
← (자체 20% 감축시 164 이상, 자유학기활동 전환시 170 이상)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</si>
  <si>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(기준시수 감축 불가, 학년별 한 학기 이상을 편성해야 함)</t>
    </r>
    <phoneticPr fontId="1" type="noConversion"/>
  </si>
  <si>
    <r>
      <rPr>
        <b/>
        <sz val="9"/>
        <color theme="2" tint="-0.249977111117893"/>
        <rFont val="굴림"/>
        <family val="3"/>
        <charset val="129"/>
      </rPr>
      <t>←</t>
    </r>
    <r>
      <rPr>
        <sz val="9"/>
        <color theme="2" tint="-0.249977111117893"/>
        <rFont val="굴림"/>
        <family val="3"/>
        <charset val="129"/>
      </rPr>
      <t xml:space="preserve"> (각 학년 동안 이수 할 기본시수가 정해져 있음 - 충청남도 : 9)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</si>
  <si>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(자유학기활동으로 전환한 교과 및 창의적체험활동)
   : 170시간(10단위) 이상, 238시간(14단위) 이하의 범위로 운영함
   : 4개의 활동 영역에 시수를 전환한 교과와 창의적체험활동 명시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</si>
  <si>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(증가 요인 없을 경우 각 학기당 창체 최소시수는 51 이어야 함)</t>
    </r>
    <phoneticPr fontId="1" type="noConversion"/>
  </si>
  <si>
    <r>
      <rPr>
        <b/>
        <sz val="9"/>
        <color theme="2" tint="-0.499984740745262"/>
        <rFont val="굴림"/>
        <family val="3"/>
        <charset val="129"/>
      </rPr>
      <t>←</t>
    </r>
    <r>
      <rPr>
        <sz val="9"/>
        <color theme="2" tint="-0.499984740745262"/>
        <rFont val="굴림"/>
        <family val="3"/>
        <charset val="129"/>
      </rPr>
      <t xml:space="preserve"> (기준시수 감축 불가, 매학기 편성해야 함)</t>
    </r>
    <phoneticPr fontId="1" type="noConversion"/>
  </si>
  <si>
    <t>OO중학교</t>
    <phoneticPr fontId="1" type="noConversion"/>
  </si>
  <si>
    <t>-  프로그램 최종 수정일 : 2016.10.01.(토)  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</si>
</sst>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2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hadow/>
      <sz val="9"/>
      <color rgb="FF000000"/>
      <name val="굴림"/>
      <family val="3"/>
      <charset val="129"/>
    </font>
    <font>
      <shadow/>
      <sz val="9"/>
      <color rgb="FF0000FF"/>
      <name val="굴림"/>
      <family val="3"/>
      <charset val="129"/>
    </font>
    <font>
      <sz val="9"/>
      <color rgb="FF0000FF"/>
      <name val="굴림"/>
      <family val="3"/>
      <charset val="129"/>
    </font>
    <font>
      <b/>
      <sz val="9"/>
      <color rgb="FF0000FF"/>
      <name val="굴림"/>
      <family val="3"/>
      <charset val="129"/>
    </font>
    <font>
      <shadow/>
      <sz val="9"/>
      <color rgb="FFFF0000"/>
      <name val="굴림"/>
      <family val="3"/>
      <charset val="129"/>
    </font>
    <font>
      <b/>
      <sz val="9"/>
      <color indexed="81"/>
      <name val="Tahoma"/>
      <family val="2"/>
    </font>
    <font>
      <sz val="9"/>
      <name val="굴림"/>
      <family val="3"/>
      <charset val="129"/>
    </font>
    <font>
      <shadow/>
      <sz val="9"/>
      <name val="굴림"/>
      <family val="3"/>
      <charset val="129"/>
    </font>
    <font>
      <sz val="9"/>
      <color rgb="FF00B050"/>
      <name val="굴림"/>
      <family val="3"/>
      <charset val="129"/>
    </font>
    <font>
      <shadow/>
      <sz val="8"/>
      <color theme="9" tint="-0.249977111117893"/>
      <name val="돋움"/>
      <family val="3"/>
      <charset val="129"/>
    </font>
    <font>
      <b/>
      <shadow/>
      <sz val="9"/>
      <color rgb="FF000000"/>
      <name val="굴림"/>
      <family val="3"/>
      <charset val="129"/>
    </font>
    <font>
      <b/>
      <shadow/>
      <sz val="9"/>
      <name val="굴림"/>
      <family val="3"/>
      <charset val="129"/>
    </font>
    <font>
      <b/>
      <sz val="9"/>
      <name val="굴림"/>
      <family val="3"/>
      <charset val="129"/>
    </font>
    <font>
      <sz val="9"/>
      <color theme="0"/>
      <name val="굴림"/>
      <family val="3"/>
      <charset val="129"/>
    </font>
    <font>
      <b/>
      <sz val="12"/>
      <color rgb="FFFF0000"/>
      <name val="굴림"/>
      <family val="3"/>
      <charset val="129"/>
    </font>
    <font>
      <shadow/>
      <sz val="9"/>
      <color theme="0" tint="-4.9989318521683403E-2"/>
      <name val="굴림"/>
      <family val="3"/>
      <charset val="129"/>
    </font>
    <font>
      <sz val="9"/>
      <color theme="1" tint="4.9989318521683403E-2"/>
      <name val="굴림"/>
      <family val="3"/>
      <charset val="129"/>
    </font>
    <font>
      <sz val="9"/>
      <color theme="0" tint="-4.9989318521683403E-2"/>
      <name val="굴림"/>
      <family val="3"/>
      <charset val="129"/>
    </font>
    <font>
      <sz val="9"/>
      <color theme="2" tint="-0.499984740745262"/>
      <name val="굴림"/>
      <family val="3"/>
      <charset val="129"/>
    </font>
    <font>
      <b/>
      <sz val="9"/>
      <color theme="2" tint="-0.499984740745262"/>
      <name val="굴림"/>
      <family val="3"/>
      <charset val="129"/>
    </font>
    <font>
      <sz val="9"/>
      <color theme="2" tint="-0.249977111117893"/>
      <name val="굴림"/>
      <family val="3"/>
      <charset val="129"/>
    </font>
    <font>
      <b/>
      <sz val="9"/>
      <color theme="2" tint="-0.249977111117893"/>
      <name val="굴림"/>
      <family val="3"/>
      <charset val="129"/>
    </font>
    <font>
      <sz val="10"/>
      <color theme="0"/>
      <name val="굴림"/>
      <family val="3"/>
      <charset val="129"/>
    </font>
    <font>
      <sz val="11"/>
      <color theme="0"/>
      <name val="굴림"/>
      <family val="3"/>
      <charset val="129"/>
    </font>
    <font>
      <b/>
      <sz val="12"/>
      <color rgb="FF0000FF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6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/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/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 style="hair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indexed="64"/>
      </right>
      <top/>
      <bottom style="thin">
        <color rgb="FF000000"/>
      </bottom>
      <diagonal/>
    </border>
    <border>
      <left style="thin">
        <color rgb="FF000000"/>
      </left>
      <right style="dashed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dashed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dashed">
        <color indexed="64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/>
      <bottom style="thin">
        <color rgb="FF000000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rgb="FF000000"/>
      </bottom>
      <diagonal/>
    </border>
    <border>
      <left style="dashed">
        <color indexed="64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dashed">
        <color indexed="64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dashed">
        <color indexed="64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 style="dashed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dashed">
        <color indexed="64"/>
      </right>
      <top style="hair">
        <color rgb="FF000000"/>
      </top>
      <bottom/>
      <diagonal/>
    </border>
    <border>
      <left/>
      <right style="hair">
        <color indexed="64"/>
      </right>
      <top style="hair">
        <color rgb="FF000000"/>
      </top>
      <bottom/>
      <diagonal/>
    </border>
    <border>
      <left style="thin">
        <color rgb="FF000000"/>
      </left>
      <right style="dashed">
        <color indexed="64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0">
    <xf numFmtId="0" fontId="0" fillId="0" borderId="0" xfId="0">
      <alignment vertical="center"/>
    </xf>
    <xf numFmtId="176" fontId="8" fillId="0" borderId="26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28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0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19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1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3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26" xfId="0" applyFont="1" applyFill="1" applyBorder="1" applyAlignment="1" applyProtection="1">
      <alignment horizontal="center" vertical="center" shrinkToFit="1"/>
      <protection hidden="1"/>
    </xf>
    <xf numFmtId="177" fontId="13" fillId="0" borderId="26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8" xfId="0" applyFont="1" applyFill="1" applyBorder="1" applyAlignment="1" applyProtection="1">
      <alignment horizontal="center" vertical="center" shrinkToFit="1"/>
      <protection hidden="1"/>
    </xf>
    <xf numFmtId="177" fontId="13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30" xfId="0" applyFont="1" applyFill="1" applyBorder="1" applyAlignment="1" applyProtection="1">
      <alignment horizontal="center" vertical="center" shrinkToFit="1"/>
      <protection hidden="1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176" fontId="8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8" fillId="0" borderId="81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vertical="center"/>
      <protection hidden="1"/>
    </xf>
    <xf numFmtId="0" fontId="10" fillId="0" borderId="110" xfId="0" applyFont="1" applyFill="1" applyBorder="1" applyAlignment="1" applyProtection="1">
      <alignment horizontal="center" vertical="center" wrapText="1" shrinkToFit="1"/>
      <protection hidden="1"/>
    </xf>
    <xf numFmtId="0" fontId="10" fillId="0" borderId="111" xfId="0" applyFont="1" applyFill="1" applyBorder="1" applyAlignment="1" applyProtection="1">
      <alignment horizontal="center" vertical="center" wrapText="1" shrinkToFit="1"/>
      <protection hidden="1"/>
    </xf>
    <xf numFmtId="0" fontId="10" fillId="0" borderId="112" xfId="0" applyFont="1" applyFill="1" applyBorder="1" applyAlignment="1" applyProtection="1">
      <alignment horizontal="center" vertical="center" wrapText="1" shrinkToFit="1"/>
      <protection hidden="1"/>
    </xf>
    <xf numFmtId="0" fontId="10" fillId="0" borderId="114" xfId="0" applyFont="1" applyFill="1" applyBorder="1" applyAlignment="1" applyProtection="1">
      <alignment horizontal="center" vertical="center" wrapText="1" shrinkToFit="1"/>
      <protection hidden="1"/>
    </xf>
    <xf numFmtId="0" fontId="10" fillId="0" borderId="115" xfId="0" applyFont="1" applyFill="1" applyBorder="1" applyAlignment="1" applyProtection="1">
      <alignment horizontal="center" vertical="center" wrapText="1" shrinkToFit="1"/>
      <protection hidden="1"/>
    </xf>
    <xf numFmtId="176" fontId="8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11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45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6" borderId="105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116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6" borderId="46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55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82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13" xfId="0" applyFont="1" applyFill="1" applyBorder="1" applyAlignment="1" applyProtection="1">
      <alignment horizontal="center" vertical="center" wrapText="1" shrinkToFit="1"/>
      <protection hidden="1"/>
    </xf>
    <xf numFmtId="0" fontId="8" fillId="0" borderId="109" xfId="0" applyFont="1" applyFill="1" applyBorder="1" applyAlignment="1" applyProtection="1">
      <alignment horizontal="center" vertical="center" wrapText="1" shrinkToFit="1"/>
      <protection hidden="1"/>
    </xf>
    <xf numFmtId="0" fontId="17" fillId="0" borderId="20" xfId="0" applyFont="1" applyBorder="1" applyAlignment="1" applyProtection="1">
      <alignment horizontal="center" vertical="center" wrapText="1" shrinkToFit="1"/>
      <protection hidden="1"/>
    </xf>
    <xf numFmtId="176" fontId="8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2" borderId="53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2" borderId="104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2" borderId="54" xfId="0" applyNumberFormat="1" applyFont="1" applyFill="1" applyBorder="1" applyAlignment="1" applyProtection="1">
      <alignment horizontal="center" vertical="center" wrapText="1" shrinkToFit="1"/>
      <protection hidden="1"/>
    </xf>
    <xf numFmtId="0" fontId="17" fillId="3" borderId="24" xfId="0" applyFont="1" applyFill="1" applyBorder="1" applyAlignment="1" applyProtection="1">
      <alignment horizontal="center" vertical="center" wrapText="1" shrinkToFit="1"/>
      <protection hidden="1"/>
    </xf>
    <xf numFmtId="177" fontId="13" fillId="6" borderId="130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130" xfId="0" applyNumberFormat="1" applyFont="1" applyFill="1" applyBorder="1" applyAlignment="1" applyProtection="1">
      <alignment horizontal="center" vertical="center" shrinkToFit="1"/>
      <protection hidden="1"/>
    </xf>
    <xf numFmtId="176" fontId="8" fillId="7" borderId="30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7" borderId="30" xfId="0" applyNumberFormat="1" applyFont="1" applyFill="1" applyBorder="1" applyAlignment="1" applyProtection="1">
      <alignment horizontal="center" vertical="center" shrinkToFit="1"/>
      <protection hidden="1"/>
    </xf>
    <xf numFmtId="0" fontId="4" fillId="7" borderId="1" xfId="0" applyFont="1" applyFill="1" applyBorder="1" applyAlignment="1" applyProtection="1">
      <alignment horizontal="center" vertical="center" shrinkToFit="1"/>
      <protection hidden="1"/>
    </xf>
    <xf numFmtId="0" fontId="4" fillId="7" borderId="4" xfId="0" applyFont="1" applyFill="1" applyBorder="1" applyAlignment="1" applyProtection="1">
      <alignment horizontal="center" vertical="center" shrinkToFit="1"/>
      <protection hidden="1"/>
    </xf>
    <xf numFmtId="176" fontId="8" fillId="7" borderId="26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7" borderId="4" xfId="0" applyNumberFormat="1" applyFont="1" applyFill="1" applyBorder="1" applyAlignment="1" applyProtection="1">
      <alignment horizontal="center" vertical="center" shrinkToFit="1"/>
      <protection hidden="1"/>
    </xf>
    <xf numFmtId="176" fontId="8" fillId="7" borderId="26" xfId="0" applyNumberFormat="1" applyFont="1" applyFill="1" applyBorder="1" applyAlignment="1" applyProtection="1">
      <alignment horizontal="center" vertical="center" shrinkToFit="1"/>
      <protection hidden="1"/>
    </xf>
    <xf numFmtId="176" fontId="8" fillId="6" borderId="30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6" xfId="0" applyFont="1" applyFill="1" applyBorder="1" applyAlignment="1" applyProtection="1">
      <alignment horizontal="center" vertical="center" wrapText="1" shrinkToFit="1"/>
      <protection hidden="1"/>
    </xf>
    <xf numFmtId="0" fontId="8" fillId="0" borderId="108" xfId="0" applyFont="1" applyFill="1" applyBorder="1" applyAlignment="1" applyProtection="1">
      <alignment horizontal="center" vertical="center" wrapText="1" shrinkToFit="1"/>
      <protection hidden="1"/>
    </xf>
    <xf numFmtId="176" fontId="8" fillId="0" borderId="4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6" xfId="0" applyNumberFormat="1" applyFont="1" applyBorder="1" applyAlignment="1" applyProtection="1">
      <alignment horizontal="center" vertical="center" wrapText="1" shrinkToFit="1"/>
      <protection hidden="1"/>
    </xf>
    <xf numFmtId="177" fontId="13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176" fontId="8" fillId="0" borderId="11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45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1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2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5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47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3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4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7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49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5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6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9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51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7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8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12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53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69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70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64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49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27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66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49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0" borderId="27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6" borderId="53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6" borderId="104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6" borderId="54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4" borderId="69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4" borderId="53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4" borderId="12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4" borderId="70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25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63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47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27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65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49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29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67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51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68" xfId="0" applyNumberFormat="1" applyFont="1" applyBorder="1" applyAlignment="1" applyProtection="1">
      <alignment horizontal="center" vertical="center" wrapText="1" shrinkToFit="1"/>
      <protection hidden="1"/>
    </xf>
    <xf numFmtId="176" fontId="12" fillId="0" borderId="61" xfId="0" applyNumberFormat="1" applyFont="1" applyBorder="1" applyAlignment="1" applyProtection="1">
      <alignment horizontal="center" vertical="center" wrapText="1" shrinkToFit="1"/>
      <protection hidden="1"/>
    </xf>
    <xf numFmtId="176" fontId="12" fillId="0" borderId="45" xfId="0" applyNumberFormat="1" applyFont="1" applyBorder="1" applyAlignment="1" applyProtection="1">
      <alignment horizontal="center" vertical="center" wrapText="1" shrinkToFit="1"/>
      <protection hidden="1"/>
    </xf>
    <xf numFmtId="176" fontId="12" fillId="0" borderId="11" xfId="0" applyNumberFormat="1" applyFont="1" applyBorder="1" applyAlignment="1" applyProtection="1">
      <alignment horizontal="center" vertical="center" wrapText="1" shrinkToFit="1"/>
      <protection hidden="1"/>
    </xf>
    <xf numFmtId="176" fontId="12" fillId="0" borderId="62" xfId="0" applyNumberFormat="1" applyFont="1" applyBorder="1" applyAlignment="1" applyProtection="1">
      <alignment horizontal="center" vertical="center" wrapText="1" shrinkToFit="1"/>
      <protection hidden="1"/>
    </xf>
    <xf numFmtId="176" fontId="8" fillId="4" borderId="69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4" borderId="53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4" borderId="12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4" borderId="70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29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119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127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128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6" borderId="129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33" xfId="0" applyFont="1" applyFill="1" applyBorder="1" applyAlignment="1" applyProtection="1">
      <alignment horizontal="center" vertical="center" shrinkToFit="1"/>
      <protection hidden="1"/>
    </xf>
    <xf numFmtId="176" fontId="8" fillId="0" borderId="34" xfId="0" applyNumberFormat="1" applyFont="1" applyFill="1" applyBorder="1" applyAlignment="1" applyProtection="1">
      <alignment horizontal="center" vertical="center" shrinkToFit="1"/>
      <protection hidden="1"/>
    </xf>
    <xf numFmtId="176" fontId="8" fillId="5" borderId="71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5" borderId="72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5" borderId="73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5" borderId="7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176" fontId="12" fillId="7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103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52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126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7" borderId="25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7" borderId="27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7" borderId="27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87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88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89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7" borderId="117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7" borderId="118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7" borderId="118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7" borderId="119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90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91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92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20" xfId="0" applyFont="1" applyBorder="1" applyAlignment="1" applyProtection="1">
      <alignment vertical="center" wrapText="1" shrinkToFit="1"/>
      <protection hidden="1"/>
    </xf>
    <xf numFmtId="0" fontId="9" fillId="0" borderId="22" xfId="0" applyFont="1" applyBorder="1" applyAlignment="1" applyProtection="1">
      <alignment vertical="center" wrapText="1" shrinkToFit="1"/>
      <protection hidden="1"/>
    </xf>
    <xf numFmtId="0" fontId="9" fillId="0" borderId="24" xfId="0" applyFont="1" applyBorder="1" applyAlignment="1" applyProtection="1">
      <alignment vertical="center" wrapText="1" shrinkToFit="1"/>
      <protection hidden="1"/>
    </xf>
    <xf numFmtId="0" fontId="8" fillId="0" borderId="23" xfId="0" applyFont="1" applyBorder="1" applyAlignment="1" applyProtection="1">
      <alignment vertical="center" wrapText="1" shrinkToFit="1"/>
      <protection hidden="1"/>
    </xf>
    <xf numFmtId="0" fontId="13" fillId="0" borderId="24" xfId="0" applyFont="1" applyBorder="1" applyAlignment="1" applyProtection="1">
      <alignment vertical="center" wrapText="1" shrinkToFit="1"/>
      <protection hidden="1"/>
    </xf>
    <xf numFmtId="0" fontId="9" fillId="0" borderId="22" xfId="0" applyFont="1" applyBorder="1" applyAlignment="1" applyProtection="1">
      <alignment vertical="center" shrinkToFit="1"/>
      <protection hidden="1"/>
    </xf>
    <xf numFmtId="0" fontId="8" fillId="0" borderId="22" xfId="0" applyFont="1" applyBorder="1" applyAlignment="1" applyProtection="1">
      <alignment vertical="center" wrapText="1" shrinkToFit="1"/>
      <protection hidden="1"/>
    </xf>
    <xf numFmtId="0" fontId="13" fillId="0" borderId="22" xfId="0" applyFont="1" applyBorder="1" applyAlignment="1" applyProtection="1">
      <alignment vertical="center" wrapText="1" shrinkToFit="1"/>
      <protection hidden="1"/>
    </xf>
    <xf numFmtId="176" fontId="8" fillId="0" borderId="11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00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25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47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27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49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29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51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2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53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16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45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17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18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19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20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117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47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118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49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118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49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25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27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27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55" xfId="0" applyNumberFormat="1" applyFont="1" applyBorder="1" applyAlignment="1" applyProtection="1">
      <alignment horizontal="center" vertical="center" wrapText="1" shrinkToFit="1"/>
      <protection locked="0" hidden="1"/>
    </xf>
    <xf numFmtId="176" fontId="17" fillId="0" borderId="82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7" fillId="0" borderId="8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56" xfId="0" applyNumberFormat="1" applyFont="1" applyBorder="1" applyAlignment="1" applyProtection="1">
      <alignment horizontal="center" vertical="center" wrapText="1" shrinkToFit="1"/>
      <protection locked="0" hidden="1"/>
    </xf>
    <xf numFmtId="176" fontId="17" fillId="0" borderId="83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7" fillId="0" borderId="31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57" xfId="0" applyNumberFormat="1" applyFont="1" applyBorder="1" applyAlignment="1" applyProtection="1">
      <alignment horizontal="center" vertical="center" wrapText="1" shrinkToFit="1"/>
      <protection locked="0" hidden="1"/>
    </xf>
    <xf numFmtId="176" fontId="17" fillId="0" borderId="84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7" fillId="0" borderId="80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58" xfId="0" applyNumberFormat="1" applyFont="1" applyBorder="1" applyAlignment="1" applyProtection="1">
      <alignment horizontal="center" vertical="center" wrapText="1" shrinkToFit="1"/>
      <protection locked="0" hidden="1"/>
    </xf>
    <xf numFmtId="176" fontId="17" fillId="0" borderId="85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7" fillId="0" borderId="32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8" fillId="0" borderId="59" xfId="0" applyNumberFormat="1" applyFont="1" applyBorder="1" applyAlignment="1" applyProtection="1">
      <alignment horizontal="center" vertical="center" wrapText="1" shrinkToFit="1"/>
      <protection locked="0" hidden="1"/>
    </xf>
    <xf numFmtId="176" fontId="17" fillId="0" borderId="86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7" fillId="0" borderId="6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56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57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25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96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97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27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97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29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98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117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118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119" xfId="0" applyNumberFormat="1" applyFont="1" applyBorder="1" applyAlignment="1" applyProtection="1">
      <alignment horizontal="center" vertical="center" wrapText="1" shrinkToFit="1"/>
      <protection locked="0" hidden="1"/>
    </xf>
    <xf numFmtId="176" fontId="18" fillId="0" borderId="83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8" fillId="0" borderId="31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8" fillId="0" borderId="84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8" fillId="0" borderId="80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58" xfId="0" applyNumberFormat="1" applyFont="1" applyBorder="1" applyAlignment="1" applyProtection="1">
      <alignment horizontal="center" vertical="center" wrapText="1" shrinkToFit="1"/>
      <protection locked="0" hidden="1"/>
    </xf>
    <xf numFmtId="176" fontId="18" fillId="0" borderId="85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8" fillId="0" borderId="32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2" fillId="0" borderId="25" xfId="0" applyNumberFormat="1" applyFont="1" applyBorder="1" applyAlignment="1" applyProtection="1">
      <alignment horizontal="center" vertical="center" wrapText="1" shrinkToFit="1"/>
      <protection locked="0" hidden="1"/>
    </xf>
    <xf numFmtId="176" fontId="12" fillId="0" borderId="47" xfId="0" applyNumberFormat="1" applyFont="1" applyBorder="1" applyAlignment="1" applyProtection="1">
      <alignment horizontal="center" vertical="center" wrapText="1" shrinkToFit="1"/>
      <protection locked="0" hidden="1"/>
    </xf>
    <xf numFmtId="176" fontId="12" fillId="0" borderId="117" xfId="0" applyNumberFormat="1" applyFont="1" applyBorder="1" applyAlignment="1" applyProtection="1">
      <alignment horizontal="center" vertical="center" wrapText="1" shrinkToFit="1"/>
      <protection locked="0" hidden="1"/>
    </xf>
    <xf numFmtId="176" fontId="12" fillId="0" borderId="56" xfId="0" applyNumberFormat="1" applyFont="1" applyBorder="1" applyAlignment="1" applyProtection="1">
      <alignment horizontal="center" vertical="center" wrapText="1" shrinkToFit="1"/>
      <protection locked="0" hidden="1"/>
    </xf>
    <xf numFmtId="176" fontId="12" fillId="0" borderId="83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2" fillId="0" borderId="31" xfId="0" applyNumberFormat="1" applyFont="1" applyFill="1" applyBorder="1" applyAlignment="1" applyProtection="1">
      <alignment horizontal="center" vertical="center" wrapText="1" shrinkToFit="1"/>
      <protection locked="0" hidden="1"/>
    </xf>
    <xf numFmtId="176" fontId="11" fillId="0" borderId="123" xfId="0" applyNumberFormat="1" applyFont="1" applyBorder="1" applyAlignment="1" applyProtection="1">
      <alignment horizontal="center" vertical="center" wrapText="1" shrinkToFit="1"/>
      <protection locked="0" hidden="1"/>
    </xf>
    <xf numFmtId="176" fontId="8" fillId="0" borderId="124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124" xfId="0" applyNumberFormat="1" applyFont="1" applyBorder="1" applyAlignment="1" applyProtection="1">
      <alignment horizontal="center" vertical="center" wrapText="1" shrinkToFit="1"/>
      <protection locked="0" hidden="1"/>
    </xf>
    <xf numFmtId="176" fontId="11" fillId="0" borderId="125" xfId="0" applyNumberFormat="1" applyFont="1" applyBorder="1" applyAlignment="1" applyProtection="1">
      <alignment horizontal="center" vertical="center" wrapText="1" shrinkToFit="1"/>
      <protection locked="0" hidden="1"/>
    </xf>
    <xf numFmtId="176" fontId="4" fillId="8" borderId="99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101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102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103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104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46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48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50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52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54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48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50" xfId="0" applyNumberFormat="1" applyFont="1" applyFill="1" applyBorder="1" applyAlignment="1" applyProtection="1">
      <alignment horizontal="center" vertical="center" wrapText="1" shrinkToFit="1"/>
      <protection hidden="1"/>
    </xf>
    <xf numFmtId="176" fontId="4" fillId="8" borderId="105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101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102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87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88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89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90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91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8" borderId="92" xfId="0" applyNumberFormat="1" applyFont="1" applyFill="1" applyBorder="1" applyAlignment="1" applyProtection="1">
      <alignment horizontal="center" vertical="center" wrapText="1" shrinkToFit="1"/>
      <protection hidden="1"/>
    </xf>
    <xf numFmtId="176" fontId="21" fillId="6" borderId="12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76" fontId="21" fillId="6" borderId="120" xfId="0" applyNumberFormat="1" applyFont="1" applyFill="1" applyBorder="1" applyAlignment="1" applyProtection="1">
      <alignment horizontal="center" vertical="center" wrapText="1" shrinkToFit="1"/>
      <protection hidden="1"/>
    </xf>
    <xf numFmtId="176" fontId="21" fillId="6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22" fillId="6" borderId="86" xfId="0" applyNumberFormat="1" applyFont="1" applyFill="1" applyBorder="1" applyAlignment="1" applyProtection="1">
      <alignment horizontal="center" vertical="center" wrapText="1" shrinkToFit="1"/>
      <protection hidden="1"/>
    </xf>
    <xf numFmtId="176" fontId="22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120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8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12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120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86" xfId="0" applyNumberFormat="1" applyFont="1" applyFill="1" applyBorder="1" applyAlignment="1" applyProtection="1">
      <alignment horizontal="center" vertical="center" wrapText="1" shrinkToFit="1"/>
      <protection hidden="1"/>
    </xf>
    <xf numFmtId="176" fontId="23" fillId="7" borderId="7" xfId="0" applyNumberFormat="1" applyFont="1" applyFill="1" applyBorder="1" applyAlignment="1" applyProtection="1">
      <alignment horizontal="center" vertical="center" wrapText="1" shrinkToFit="1"/>
      <protection hidden="1"/>
    </xf>
    <xf numFmtId="176" fontId="23" fillId="7" borderId="86" xfId="0" applyNumberFormat="1" applyFont="1" applyFill="1" applyBorder="1" applyAlignment="1" applyProtection="1">
      <alignment horizontal="center" vertical="center" wrapText="1" shrinkToFit="1"/>
      <protection hidden="1"/>
    </xf>
    <xf numFmtId="176" fontId="23" fillId="7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38" xfId="0" applyFont="1" applyFill="1" applyBorder="1" applyAlignment="1" applyProtection="1">
      <alignment horizontal="center" vertical="center" shrinkToFit="1"/>
      <protection locked="0" hidden="1"/>
    </xf>
    <xf numFmtId="176" fontId="12" fillId="7" borderId="11" xfId="0" applyNumberFormat="1" applyFont="1" applyFill="1" applyBorder="1" applyAlignment="1" applyProtection="1">
      <alignment horizontal="center" vertical="center" wrapText="1" shrinkToFit="1"/>
      <protection hidden="1"/>
    </xf>
    <xf numFmtId="176" fontId="15" fillId="7" borderId="105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7" borderId="116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7" borderId="55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7" borderId="82" xfId="0" applyNumberFormat="1" applyFont="1" applyFill="1" applyBorder="1" applyAlignment="1" applyProtection="1">
      <alignment horizontal="center" vertical="center" wrapText="1" shrinkToFit="1"/>
      <protection hidden="1"/>
    </xf>
    <xf numFmtId="176" fontId="12" fillId="7" borderId="8" xfId="0" applyNumberFormat="1" applyFont="1" applyFill="1" applyBorder="1" applyAlignment="1" applyProtection="1">
      <alignment horizontal="center" vertical="center" wrapText="1" shrinkToFit="1"/>
      <protection hidden="1"/>
    </xf>
    <xf numFmtId="177" fontId="13" fillId="7" borderId="4" xfId="0" applyNumberFormat="1" applyFont="1" applyFill="1" applyBorder="1" applyAlignment="1" applyProtection="1">
      <alignment horizontal="center" vertical="center" shrinkToFit="1"/>
      <protection hidden="1"/>
    </xf>
    <xf numFmtId="177" fontId="1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77" fontId="4" fillId="7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26" fillId="7" borderId="46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3" borderId="136" xfId="0" applyFont="1" applyFill="1" applyBorder="1" applyAlignment="1" applyProtection="1">
      <alignment horizontal="center" vertical="center" shrinkToFit="1"/>
      <protection hidden="1"/>
    </xf>
    <xf numFmtId="0" fontId="8" fillId="5" borderId="43" xfId="0" applyFont="1" applyFill="1" applyBorder="1" applyAlignment="1" applyProtection="1">
      <alignment horizontal="center" vertical="center" wrapText="1" shrinkToFit="1"/>
      <protection hidden="1"/>
    </xf>
    <xf numFmtId="176" fontId="8" fillId="0" borderId="55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57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59" xfId="0" applyNumberFormat="1" applyFont="1" applyBorder="1" applyAlignment="1" applyProtection="1">
      <alignment horizontal="center" vertical="center" wrapText="1" shrinkToFit="1"/>
      <protection hidden="1"/>
    </xf>
    <xf numFmtId="176" fontId="11" fillId="4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56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57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58" xfId="0" applyNumberFormat="1" applyFont="1" applyBorder="1" applyAlignment="1" applyProtection="1">
      <alignment horizontal="center" vertical="center" wrapText="1" shrinkToFit="1"/>
      <protection hidden="1"/>
    </xf>
    <xf numFmtId="176" fontId="12" fillId="0" borderId="55" xfId="0" applyNumberFormat="1" applyFont="1" applyBorder="1" applyAlignment="1" applyProtection="1">
      <alignment horizontal="center" vertical="center" wrapText="1" shrinkToFit="1"/>
      <protection hidden="1"/>
    </xf>
    <xf numFmtId="176" fontId="8" fillId="4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5" borderId="143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0" borderId="146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45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46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47" xfId="0" applyNumberFormat="1" applyFont="1" applyBorder="1" applyAlignment="1" applyProtection="1">
      <alignment horizontal="center" vertical="center" wrapText="1" shrinkToFit="1"/>
      <protection hidden="1"/>
    </xf>
    <xf numFmtId="176" fontId="12" fillId="0" borderId="144" xfId="0" applyNumberFormat="1" applyFont="1" applyBorder="1" applyAlignment="1" applyProtection="1">
      <alignment horizontal="center" vertical="center" wrapText="1" shrinkToFit="1"/>
      <protection hidden="1"/>
    </xf>
    <xf numFmtId="176" fontId="8" fillId="4" borderId="7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5" borderId="148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5" borderId="95" xfId="0" applyFont="1" applyFill="1" applyBorder="1" applyAlignment="1" applyProtection="1">
      <alignment horizontal="center" vertical="center" wrapText="1" shrinkToFit="1"/>
      <protection hidden="1"/>
    </xf>
    <xf numFmtId="0" fontId="4" fillId="5" borderId="94" xfId="0" applyFont="1" applyFill="1" applyBorder="1" applyAlignment="1" applyProtection="1">
      <alignment horizontal="center" vertical="center" wrapText="1" shrinkToFit="1"/>
      <protection hidden="1"/>
    </xf>
    <xf numFmtId="0" fontId="13" fillId="5" borderId="138" xfId="0" applyFont="1" applyFill="1" applyBorder="1" applyAlignment="1" applyProtection="1">
      <alignment horizontal="center" vertical="center" wrapText="1" shrinkToFit="1"/>
      <protection hidden="1"/>
    </xf>
    <xf numFmtId="0" fontId="13" fillId="5" borderId="35" xfId="0" applyFont="1" applyFill="1" applyBorder="1" applyAlignment="1" applyProtection="1">
      <alignment horizontal="center" vertical="center" wrapText="1" shrinkToFit="1"/>
      <protection hidden="1"/>
    </xf>
    <xf numFmtId="0" fontId="27" fillId="5" borderId="140" xfId="0" applyFont="1" applyFill="1" applyBorder="1" applyAlignment="1" applyProtection="1">
      <alignment horizontal="center" vertical="center" wrapText="1" shrinkToFit="1"/>
      <protection hidden="1"/>
    </xf>
    <xf numFmtId="0" fontId="27" fillId="5" borderId="138" xfId="0" applyFont="1" applyFill="1" applyBorder="1" applyAlignment="1" applyProtection="1">
      <alignment horizontal="center" vertical="center" wrapText="1" shrinkToFit="1"/>
      <protection hidden="1"/>
    </xf>
    <xf numFmtId="0" fontId="27" fillId="5" borderId="35" xfId="0" applyFont="1" applyFill="1" applyBorder="1" applyAlignment="1" applyProtection="1">
      <alignment horizontal="center" vertical="center" wrapText="1" shrinkToFit="1"/>
      <protection hidden="1"/>
    </xf>
    <xf numFmtId="0" fontId="27" fillId="5" borderId="60" xfId="0" applyFont="1" applyFill="1" applyBorder="1" applyAlignment="1" applyProtection="1">
      <alignment horizontal="center" vertical="center" wrapText="1" shrinkToFit="1"/>
      <protection hidden="1"/>
    </xf>
    <xf numFmtId="0" fontId="13" fillId="5" borderId="157" xfId="0" applyFont="1" applyFill="1" applyBorder="1" applyAlignment="1" applyProtection="1">
      <alignment horizontal="center" vertical="center" wrapText="1" shrinkToFit="1"/>
      <protection hidden="1"/>
    </xf>
    <xf numFmtId="0" fontId="4" fillId="5" borderId="149" xfId="0" applyFont="1" applyFill="1" applyBorder="1" applyAlignment="1" applyProtection="1">
      <alignment horizontal="center" vertical="center" wrapText="1" shrinkToFit="1"/>
      <protection hidden="1"/>
    </xf>
    <xf numFmtId="0" fontId="10" fillId="3" borderId="135" xfId="0" applyFont="1" applyFill="1" applyBorder="1" applyAlignment="1" applyProtection="1">
      <alignment horizontal="center" vertical="center" shrinkToFit="1"/>
      <protection hidden="1"/>
    </xf>
    <xf numFmtId="0" fontId="10" fillId="0" borderId="44" xfId="0" applyFont="1" applyFill="1" applyBorder="1" applyAlignment="1" applyProtection="1">
      <alignment horizontal="center" vertical="center" shrinkToFit="1"/>
      <protection locked="0" hidden="1"/>
    </xf>
    <xf numFmtId="0" fontId="28" fillId="7" borderId="137" xfId="0" applyFont="1" applyFill="1" applyBorder="1" applyAlignment="1" applyProtection="1">
      <alignment horizontal="center" vertical="center" shrinkToFit="1"/>
      <protection hidden="1"/>
    </xf>
    <xf numFmtId="0" fontId="28" fillId="7" borderId="35" xfId="0" applyFont="1" applyFill="1" applyBorder="1" applyAlignment="1" applyProtection="1">
      <alignment horizontal="center" vertical="center" shrinkToFit="1"/>
      <protection hidden="1"/>
    </xf>
    <xf numFmtId="0" fontId="29" fillId="7" borderId="0" xfId="0" applyFont="1" applyFill="1" applyAlignment="1" applyProtection="1">
      <alignment vertical="center" shrinkToFit="1"/>
      <protection hidden="1"/>
    </xf>
    <xf numFmtId="0" fontId="9" fillId="0" borderId="24" xfId="0" applyFont="1" applyBorder="1" applyAlignment="1" applyProtection="1">
      <alignment vertical="center" wrapText="1" shrinkToFit="1"/>
      <protection locked="0" hidden="1"/>
    </xf>
    <xf numFmtId="176" fontId="24" fillId="0" borderId="0" xfId="0" applyNumberFormat="1" applyFont="1" applyFill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center" vertical="center" shrinkToFit="1"/>
      <protection hidden="1"/>
    </xf>
    <xf numFmtId="0" fontId="10" fillId="9" borderId="139" xfId="0" applyFont="1" applyFill="1" applyBorder="1" applyAlignment="1" applyProtection="1">
      <alignment horizontal="center" vertical="center" wrapText="1" shrinkToFit="1"/>
      <protection hidden="1"/>
    </xf>
    <xf numFmtId="0" fontId="10" fillId="0" borderId="140" xfId="0" applyFont="1" applyFill="1" applyBorder="1" applyAlignment="1" applyProtection="1">
      <alignment horizontal="center" vertical="center" shrinkToFit="1"/>
      <protection locked="0" hidden="1"/>
    </xf>
    <xf numFmtId="177" fontId="4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 shrinkToFit="1"/>
      <protection hidden="1"/>
    </xf>
    <xf numFmtId="0" fontId="33" fillId="0" borderId="0" xfId="0" applyFont="1" applyAlignment="1" applyProtection="1">
      <alignment vertical="center" shrinkToFit="1"/>
      <protection hidden="1"/>
    </xf>
    <xf numFmtId="0" fontId="35" fillId="8" borderId="161" xfId="0" applyFont="1" applyFill="1" applyBorder="1" applyAlignment="1" applyProtection="1">
      <alignment horizontal="center" vertical="center"/>
      <protection locked="0" hidden="1"/>
    </xf>
    <xf numFmtId="0" fontId="10" fillId="8" borderId="10" xfId="0" applyFont="1" applyFill="1" applyBorder="1" applyAlignment="1" applyProtection="1">
      <alignment horizontal="center" vertical="center" shrinkToFit="1"/>
      <protection locked="0" hidden="1"/>
    </xf>
    <xf numFmtId="0" fontId="8" fillId="2" borderId="5" xfId="0" applyFont="1" applyFill="1" applyBorder="1" applyAlignment="1" applyProtection="1">
      <alignment horizontal="center" vertical="center" wrapText="1" shrinkToFit="1"/>
      <protection hidden="1"/>
    </xf>
    <xf numFmtId="0" fontId="8" fillId="2" borderId="7" xfId="0" applyFont="1" applyFill="1" applyBorder="1" applyAlignment="1" applyProtection="1">
      <alignment horizontal="center" vertical="center" wrapText="1" shrinkToFit="1"/>
      <protection hidden="1"/>
    </xf>
    <xf numFmtId="0" fontId="8" fillId="2" borderId="6" xfId="0" applyFont="1" applyFill="1" applyBorder="1" applyAlignment="1" applyProtection="1">
      <alignment horizontal="center" vertical="center" wrapText="1" shrinkToFit="1"/>
      <protection hidden="1"/>
    </xf>
    <xf numFmtId="176" fontId="14" fillId="2" borderId="5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9" xfId="0" applyFont="1" applyBorder="1" applyAlignment="1" applyProtection="1">
      <alignment vertical="center" wrapText="1" shrinkToFit="1"/>
      <protection hidden="1"/>
    </xf>
    <xf numFmtId="0" fontId="8" fillId="0" borderId="21" xfId="0" applyFont="1" applyBorder="1" applyAlignment="1" applyProtection="1">
      <alignment vertical="center" wrapText="1" shrinkToFit="1"/>
      <protection hidden="1"/>
    </xf>
    <xf numFmtId="0" fontId="8" fillId="0" borderId="23" xfId="0" applyFont="1" applyBorder="1" applyAlignment="1" applyProtection="1">
      <alignment vertical="center" wrapText="1" shrinkToFit="1"/>
      <protection hidden="1"/>
    </xf>
    <xf numFmtId="0" fontId="9" fillId="0" borderId="38" xfId="0" applyFont="1" applyBorder="1" applyAlignment="1" applyProtection="1">
      <alignment vertical="center" wrapText="1" shrinkToFit="1"/>
      <protection hidden="1"/>
    </xf>
    <xf numFmtId="0" fontId="9" fillId="0" borderId="20" xfId="0" applyFont="1" applyBorder="1" applyAlignment="1" applyProtection="1">
      <alignment vertical="center" wrapText="1" shrinkToFit="1"/>
      <protection hidden="1"/>
    </xf>
    <xf numFmtId="176" fontId="8" fillId="0" borderId="2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3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4" xfId="0" applyNumberFormat="1" applyFont="1" applyBorder="1" applyAlignment="1" applyProtection="1">
      <alignment horizontal="center" vertical="center" wrapText="1" shrinkToFit="1"/>
      <protection hidden="1"/>
    </xf>
    <xf numFmtId="0" fontId="9" fillId="0" borderId="39" xfId="0" applyFont="1" applyBorder="1" applyAlignment="1" applyProtection="1">
      <alignment vertical="center" wrapText="1" shrinkToFit="1"/>
      <protection hidden="1"/>
    </xf>
    <xf numFmtId="0" fontId="9" fillId="0" borderId="22" xfId="0" applyFont="1" applyBorder="1" applyAlignment="1" applyProtection="1">
      <alignment vertical="center" wrapText="1" shrinkToFit="1"/>
      <protection hidden="1"/>
    </xf>
    <xf numFmtId="0" fontId="9" fillId="0" borderId="40" xfId="0" applyFont="1" applyBorder="1" applyAlignment="1" applyProtection="1">
      <alignment vertical="center" wrapText="1" shrinkToFit="1"/>
      <protection hidden="1"/>
    </xf>
    <xf numFmtId="0" fontId="9" fillId="0" borderId="24" xfId="0" applyFont="1" applyBorder="1" applyAlignment="1" applyProtection="1">
      <alignment vertical="center" wrapText="1" shrinkToFit="1"/>
      <protection hidden="1"/>
    </xf>
    <xf numFmtId="176" fontId="8" fillId="0" borderId="20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2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24" xfId="0" applyNumberFormat="1" applyFont="1" applyBorder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 applyProtection="1">
      <alignment vertical="center" wrapText="1" shrinkToFit="1"/>
      <protection hidden="1"/>
    </xf>
    <xf numFmtId="0" fontId="9" fillId="0" borderId="6" xfId="0" applyFont="1" applyBorder="1" applyAlignment="1" applyProtection="1">
      <alignment vertical="center" wrapText="1" shrinkToFit="1"/>
      <protection hidden="1"/>
    </xf>
    <xf numFmtId="176" fontId="8" fillId="0" borderId="9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8" xfId="0" applyNumberFormat="1" applyFont="1" applyBorder="1" applyAlignment="1" applyProtection="1">
      <alignment horizontal="center" vertical="center" wrapText="1" shrinkToFit="1"/>
      <protection hidden="1"/>
    </xf>
    <xf numFmtId="0" fontId="8" fillId="3" borderId="5" xfId="0" applyFont="1" applyFill="1" applyBorder="1" applyAlignment="1" applyProtection="1">
      <alignment horizontal="center" vertical="center" wrapText="1" shrinkToFit="1"/>
      <protection hidden="1"/>
    </xf>
    <xf numFmtId="0" fontId="8" fillId="3" borderId="6" xfId="0" applyFont="1" applyFill="1" applyBorder="1" applyAlignment="1" applyProtection="1">
      <alignment horizontal="center" vertical="center" wrapText="1" shrinkToFit="1"/>
      <protection hidden="1"/>
    </xf>
    <xf numFmtId="176" fontId="17" fillId="6" borderId="5" xfId="0" applyNumberFormat="1" applyFont="1" applyFill="1" applyBorder="1" applyAlignment="1" applyProtection="1">
      <alignment horizontal="center" vertical="center" wrapText="1" shrinkToFit="1"/>
      <protection hidden="1"/>
    </xf>
    <xf numFmtId="176" fontId="17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20" fillId="8" borderId="124" xfId="0" applyNumberFormat="1" applyFont="1" applyFill="1" applyBorder="1" applyAlignment="1" applyProtection="1">
      <alignment vertical="center" wrapText="1" shrinkToFit="1"/>
      <protection locked="0"/>
    </xf>
    <xf numFmtId="176" fontId="20" fillId="8" borderId="131" xfId="0" applyNumberFormat="1" applyFont="1" applyFill="1" applyBorder="1" applyAlignment="1" applyProtection="1">
      <alignment vertical="center" wrapText="1" shrinkToFit="1"/>
      <protection locked="0"/>
    </xf>
    <xf numFmtId="176" fontId="20" fillId="8" borderId="132" xfId="0" applyNumberFormat="1" applyFont="1" applyFill="1" applyBorder="1" applyAlignment="1" applyProtection="1">
      <alignment vertical="center" wrapText="1" shrinkToFit="1"/>
      <protection locked="0"/>
    </xf>
    <xf numFmtId="176" fontId="8" fillId="6" borderId="30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33" xfId="0" applyFont="1" applyBorder="1" applyAlignment="1" applyProtection="1">
      <alignment horizontal="center" vertical="center" wrapText="1" shrinkToFit="1"/>
      <protection hidden="1"/>
    </xf>
    <xf numFmtId="0" fontId="13" fillId="0" borderId="121" xfId="0" applyFont="1" applyBorder="1" applyAlignment="1" applyProtection="1">
      <alignment horizontal="center" vertical="center" wrapText="1" shrinkToFit="1"/>
      <protection hidden="1"/>
    </xf>
    <xf numFmtId="0" fontId="13" fillId="0" borderId="9" xfId="0" applyFont="1" applyBorder="1" applyAlignment="1" applyProtection="1">
      <alignment horizontal="center" vertical="center" wrapText="1" shrinkToFit="1"/>
      <protection hidden="1"/>
    </xf>
    <xf numFmtId="0" fontId="13" fillId="0" borderId="122" xfId="0" applyFont="1" applyBorder="1" applyAlignment="1" applyProtection="1">
      <alignment horizontal="center" vertical="center" wrapText="1" shrinkToFit="1"/>
      <protection hidden="1"/>
    </xf>
    <xf numFmtId="0" fontId="8" fillId="0" borderId="106" xfId="0" applyFont="1" applyFill="1" applyBorder="1" applyAlignment="1" applyProtection="1">
      <alignment horizontal="center" vertical="center" wrapText="1" shrinkToFit="1"/>
      <protection hidden="1"/>
    </xf>
    <xf numFmtId="0" fontId="8" fillId="0" borderId="107" xfId="0" applyFont="1" applyFill="1" applyBorder="1" applyAlignment="1" applyProtection="1">
      <alignment horizontal="center" vertical="center" wrapText="1" shrinkToFit="1"/>
      <protection hidden="1"/>
    </xf>
    <xf numFmtId="176" fontId="23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176" fontId="23" fillId="7" borderId="7" xfId="0" applyNumberFormat="1" applyFont="1" applyFill="1" applyBorder="1" applyAlignment="1" applyProtection="1">
      <alignment horizontal="center" vertical="center" wrapText="1" shrinkToFit="1"/>
      <protection hidden="1"/>
    </xf>
    <xf numFmtId="176" fontId="23" fillId="7" borderId="79" xfId="0" applyNumberFormat="1" applyFont="1" applyFill="1" applyBorder="1" applyAlignment="1" applyProtection="1">
      <alignment horizontal="center" vertical="center" wrapText="1" shrinkToFit="1"/>
      <protection hidden="1"/>
    </xf>
    <xf numFmtId="176" fontId="23" fillId="7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3" borderId="7" xfId="0" applyFont="1" applyFill="1" applyBorder="1" applyAlignment="1" applyProtection="1">
      <alignment horizontal="center" vertical="center" wrapText="1" shrinkToFit="1"/>
      <protection hidden="1"/>
    </xf>
    <xf numFmtId="176" fontId="8" fillId="6" borderId="5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6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0" borderId="26" xfId="0" applyNumberFormat="1" applyFont="1" applyBorder="1" applyAlignment="1" applyProtection="1">
      <alignment horizontal="center" vertical="center" wrapText="1" shrinkToFit="1"/>
      <protection hidden="1"/>
    </xf>
    <xf numFmtId="0" fontId="9" fillId="0" borderId="19" xfId="0" applyFont="1" applyBorder="1" applyAlignment="1" applyProtection="1">
      <alignment vertical="center" wrapText="1" shrinkToFit="1"/>
      <protection hidden="1"/>
    </xf>
    <xf numFmtId="176" fontId="20" fillId="8" borderId="44" xfId="0" applyNumberFormat="1" applyFont="1" applyFill="1" applyBorder="1" applyAlignment="1" applyProtection="1">
      <alignment vertical="center" wrapText="1" shrinkToFit="1"/>
      <protection locked="0"/>
    </xf>
    <xf numFmtId="176" fontId="20" fillId="8" borderId="133" xfId="0" applyNumberFormat="1" applyFont="1" applyFill="1" applyBorder="1" applyAlignment="1" applyProtection="1">
      <alignment vertical="center" wrapText="1" shrinkToFit="1"/>
      <protection locked="0"/>
    </xf>
    <xf numFmtId="176" fontId="20" fillId="8" borderId="134" xfId="0" applyNumberFormat="1" applyFont="1" applyFill="1" applyBorder="1" applyAlignment="1" applyProtection="1">
      <alignment vertical="center" wrapText="1" shrinkToFit="1"/>
      <protection locked="0"/>
    </xf>
    <xf numFmtId="0" fontId="19" fillId="0" borderId="39" xfId="0" applyFont="1" applyBorder="1" applyAlignment="1" applyProtection="1">
      <alignment vertical="center" wrapText="1" shrinkToFit="1"/>
      <protection hidden="1"/>
    </xf>
    <xf numFmtId="0" fontId="19" fillId="0" borderId="22" xfId="0" applyFont="1" applyBorder="1" applyAlignment="1" applyProtection="1">
      <alignment vertical="center" wrapText="1" shrinkToFit="1"/>
      <protection hidden="1"/>
    </xf>
    <xf numFmtId="0" fontId="19" fillId="0" borderId="40" xfId="0" applyFont="1" applyBorder="1" applyAlignment="1" applyProtection="1">
      <alignment vertical="center" wrapText="1" shrinkToFit="1"/>
      <protection hidden="1"/>
    </xf>
    <xf numFmtId="0" fontId="19" fillId="0" borderId="24" xfId="0" applyFont="1" applyBorder="1" applyAlignment="1" applyProtection="1">
      <alignment vertical="center" wrapText="1" shrinkToFit="1"/>
      <protection hidden="1"/>
    </xf>
    <xf numFmtId="0" fontId="8" fillId="0" borderId="2" xfId="0" applyFont="1" applyBorder="1" applyAlignment="1" applyProtection="1">
      <alignment horizontal="center" vertical="center" wrapText="1" shrinkToFit="1"/>
      <protection hidden="1"/>
    </xf>
    <xf numFmtId="0" fontId="8" fillId="0" borderId="3" xfId="0" applyFont="1" applyBorder="1" applyAlignment="1" applyProtection="1">
      <alignment horizontal="center" vertical="center" wrapText="1" shrinkToFit="1"/>
      <protection hidden="1"/>
    </xf>
    <xf numFmtId="0" fontId="8" fillId="0" borderId="4" xfId="0" applyFont="1" applyBorder="1" applyAlignment="1" applyProtection="1">
      <alignment horizontal="center" vertical="center" wrapText="1" shrinkToFit="1"/>
      <protection hidden="1"/>
    </xf>
    <xf numFmtId="0" fontId="19" fillId="0" borderId="38" xfId="0" applyFont="1" applyBorder="1" applyAlignment="1" applyProtection="1">
      <alignment vertical="center" wrapText="1" shrinkToFit="1"/>
      <protection hidden="1"/>
    </xf>
    <xf numFmtId="0" fontId="19" fillId="0" borderId="20" xfId="0" applyFont="1" applyBorder="1" applyAlignment="1" applyProtection="1">
      <alignment vertical="center" wrapText="1" shrinkToFit="1"/>
      <protection hidden="1"/>
    </xf>
    <xf numFmtId="176" fontId="8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7" borderId="3" xfId="0" applyNumberFormat="1" applyFont="1" applyFill="1" applyBorder="1" applyAlignment="1" applyProtection="1">
      <alignment horizontal="center" vertical="center" wrapText="1" shrinkToFit="1"/>
      <protection hidden="1"/>
    </xf>
    <xf numFmtId="176" fontId="8" fillId="7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37" xfId="0" applyFont="1" applyBorder="1" applyAlignment="1" applyProtection="1">
      <alignment horizontal="center" vertical="center" wrapText="1" shrinkToFit="1"/>
      <protection hidden="1"/>
    </xf>
    <xf numFmtId="0" fontId="8" fillId="0" borderId="36" xfId="0" applyFont="1" applyBorder="1" applyAlignment="1" applyProtection="1">
      <alignment horizontal="center" vertical="center" wrapText="1" shrinkToFit="1"/>
      <protection hidden="1"/>
    </xf>
    <xf numFmtId="0" fontId="8" fillId="0" borderId="9" xfId="0" applyFont="1" applyBorder="1" applyAlignment="1" applyProtection="1">
      <alignment horizontal="center" vertical="center" wrapText="1" shrinkToFit="1"/>
      <protection hidden="1"/>
    </xf>
    <xf numFmtId="0" fontId="8" fillId="3" borderId="10" xfId="0" applyFont="1" applyFill="1" applyBorder="1" applyAlignment="1" applyProtection="1">
      <alignment horizontal="center" vertical="center" wrapText="1" shrinkToFit="1"/>
      <protection hidden="1"/>
    </xf>
    <xf numFmtId="0" fontId="8" fillId="3" borderId="13" xfId="0" applyFont="1" applyFill="1" applyBorder="1" applyAlignment="1" applyProtection="1">
      <alignment horizontal="center" vertical="center" wrapText="1" shrinkToFit="1"/>
      <protection hidden="1"/>
    </xf>
    <xf numFmtId="0" fontId="8" fillId="3" borderId="93" xfId="0" applyFont="1" applyFill="1" applyBorder="1" applyAlignment="1" applyProtection="1">
      <alignment horizontal="center" vertical="center" wrapText="1" shrinkToFit="1"/>
      <protection hidden="1"/>
    </xf>
    <xf numFmtId="0" fontId="8" fillId="3" borderId="14" xfId="0" applyFont="1" applyFill="1" applyBorder="1" applyAlignment="1" applyProtection="1">
      <alignment horizontal="center" vertical="center" wrapText="1" shrinkToFit="1"/>
      <protection hidden="1"/>
    </xf>
    <xf numFmtId="0" fontId="8" fillId="3" borderId="15" xfId="0" applyFont="1" applyFill="1" applyBorder="1" applyAlignment="1" applyProtection="1">
      <alignment horizontal="center" vertical="center" wrapText="1" shrinkToFit="1"/>
      <protection hidden="1"/>
    </xf>
    <xf numFmtId="0" fontId="8" fillId="3" borderId="16" xfId="0" applyFont="1" applyFill="1" applyBorder="1" applyAlignment="1" applyProtection="1">
      <alignment horizontal="center" vertical="center" wrapText="1" shrinkToFit="1"/>
      <protection hidden="1"/>
    </xf>
    <xf numFmtId="0" fontId="8" fillId="3" borderId="94" xfId="0" applyFont="1" applyFill="1" applyBorder="1" applyAlignment="1" applyProtection="1">
      <alignment horizontal="center" vertical="center" wrapText="1" shrinkToFit="1"/>
      <protection hidden="1"/>
    </xf>
    <xf numFmtId="0" fontId="8" fillId="3" borderId="95" xfId="0" applyFont="1" applyFill="1" applyBorder="1" applyAlignment="1" applyProtection="1">
      <alignment horizontal="center" vertical="center" wrapText="1" shrinkToFit="1"/>
      <protection hidden="1"/>
    </xf>
    <xf numFmtId="0" fontId="8" fillId="3" borderId="17" xfId="0" applyFont="1" applyFill="1" applyBorder="1" applyAlignment="1" applyProtection="1">
      <alignment horizontal="center" vertical="center" wrapText="1" shrinkToFit="1"/>
      <protection hidden="1"/>
    </xf>
    <xf numFmtId="0" fontId="8" fillId="3" borderId="18" xfId="0" applyFont="1" applyFill="1" applyBorder="1" applyAlignment="1" applyProtection="1">
      <alignment horizontal="center" vertical="center" wrapText="1" shrinkToFit="1"/>
      <protection hidden="1"/>
    </xf>
    <xf numFmtId="0" fontId="9" fillId="0" borderId="9" xfId="0" applyFont="1" applyBorder="1" applyAlignment="1" applyProtection="1">
      <alignment vertical="center" wrapText="1" shrinkToFit="1"/>
      <protection hidden="1"/>
    </xf>
    <xf numFmtId="0" fontId="9" fillId="0" borderId="8" xfId="0" applyFont="1" applyBorder="1" applyAlignment="1" applyProtection="1">
      <alignment vertical="center" wrapText="1" shrinkToFit="1"/>
      <protection hidden="1"/>
    </xf>
    <xf numFmtId="0" fontId="8" fillId="0" borderId="108" xfId="0" applyFont="1" applyFill="1" applyBorder="1" applyAlignment="1" applyProtection="1">
      <alignment horizontal="center" vertical="center" wrapText="1" shrinkToFit="1"/>
      <protection hidden="1"/>
    </xf>
    <xf numFmtId="176" fontId="8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horizontal="center" vertical="center" shrinkToFit="1"/>
      <protection hidden="1"/>
    </xf>
    <xf numFmtId="0" fontId="8" fillId="8" borderId="10" xfId="0" applyFont="1" applyFill="1" applyBorder="1" applyAlignment="1" applyProtection="1">
      <alignment horizontal="center" vertical="center" wrapText="1" shrinkToFit="1"/>
      <protection hidden="1"/>
    </xf>
    <xf numFmtId="0" fontId="8" fillId="8" borderId="10" xfId="0" applyFont="1" applyFill="1" applyBorder="1" applyAlignment="1" applyProtection="1">
      <alignment horizontal="center" vertical="center" shrinkToFit="1"/>
      <protection hidden="1"/>
    </xf>
    <xf numFmtId="0" fontId="8" fillId="3" borderId="10" xfId="0" applyFont="1" applyFill="1" applyBorder="1" applyAlignment="1" applyProtection="1">
      <alignment horizontal="center" vertical="center" shrinkToFit="1"/>
      <protection hidden="1"/>
    </xf>
    <xf numFmtId="0" fontId="25" fillId="7" borderId="0" xfId="0" applyFont="1" applyFill="1" applyAlignment="1" applyProtection="1">
      <alignment horizontal="center" vertical="center" shrinkToFit="1"/>
      <protection hidden="1"/>
    </xf>
    <xf numFmtId="0" fontId="4" fillId="7" borderId="0" xfId="0" applyFont="1" applyFill="1" applyBorder="1" applyAlignment="1" applyProtection="1">
      <alignment vertical="center" shrinkToFit="1"/>
      <protection hidden="1"/>
    </xf>
    <xf numFmtId="0" fontId="29" fillId="0" borderId="131" xfId="0" applyFont="1" applyFill="1" applyBorder="1" applyAlignment="1" applyProtection="1">
      <alignment vertical="center" shrinkToFit="1"/>
      <protection hidden="1"/>
    </xf>
    <xf numFmtId="0" fontId="29" fillId="0" borderId="141" xfId="0" applyFont="1" applyFill="1" applyBorder="1" applyAlignment="1" applyProtection="1">
      <alignment vertical="center" wrapText="1" shrinkToFit="1"/>
      <protection hidden="1"/>
    </xf>
    <xf numFmtId="0" fontId="29" fillId="0" borderId="141" xfId="0" applyFont="1" applyFill="1" applyBorder="1" applyAlignment="1" applyProtection="1">
      <alignment vertical="center" shrinkToFit="1"/>
      <protection hidden="1"/>
    </xf>
    <xf numFmtId="0" fontId="29" fillId="0" borderId="142" xfId="0" applyFont="1" applyFill="1" applyBorder="1" applyAlignment="1" applyProtection="1">
      <alignment vertical="center" shrinkToFit="1"/>
      <protection hidden="1"/>
    </xf>
    <xf numFmtId="0" fontId="13" fillId="0" borderId="161" xfId="0" quotePrefix="1" applyFont="1" applyFill="1" applyBorder="1" applyAlignment="1" applyProtection="1">
      <alignment horizontal="center" vertical="center" shrinkToFit="1"/>
      <protection hidden="1"/>
    </xf>
    <xf numFmtId="0" fontId="13" fillId="0" borderId="161" xfId="0" applyFont="1" applyFill="1" applyBorder="1" applyAlignment="1" applyProtection="1">
      <alignment horizontal="center" vertical="center" shrinkToFit="1"/>
      <protection hidden="1"/>
    </xf>
    <xf numFmtId="0" fontId="8" fillId="5" borderId="41" xfId="0" applyFont="1" applyFill="1" applyBorder="1" applyAlignment="1" applyProtection="1">
      <alignment horizontal="center" vertical="center" wrapText="1" shrinkToFit="1"/>
      <protection hidden="1"/>
    </xf>
    <xf numFmtId="0" fontId="8" fillId="5" borderId="42" xfId="0" applyFont="1" applyFill="1" applyBorder="1" applyAlignment="1" applyProtection="1">
      <alignment horizontal="center" vertical="center" wrapText="1" shrinkToFit="1"/>
      <protection hidden="1"/>
    </xf>
    <xf numFmtId="176" fontId="20" fillId="8" borderId="135" xfId="0" applyNumberFormat="1" applyFont="1" applyFill="1" applyBorder="1" applyAlignment="1" applyProtection="1">
      <alignment vertical="center" wrapText="1" shrinkToFit="1"/>
      <protection locked="0"/>
    </xf>
    <xf numFmtId="176" fontId="20" fillId="8" borderId="43" xfId="0" applyNumberFormat="1" applyFont="1" applyFill="1" applyBorder="1" applyAlignment="1" applyProtection="1">
      <alignment vertical="center" wrapText="1" shrinkToFit="1"/>
      <protection locked="0"/>
    </xf>
    <xf numFmtId="176" fontId="20" fillId="8" borderId="42" xfId="0" applyNumberFormat="1" applyFont="1" applyFill="1" applyBorder="1" applyAlignment="1" applyProtection="1">
      <alignment vertical="center" wrapText="1" shrinkToFit="1"/>
      <protection locked="0"/>
    </xf>
    <xf numFmtId="0" fontId="8" fillId="5" borderId="43" xfId="0" applyFont="1" applyFill="1" applyBorder="1" applyAlignment="1" applyProtection="1">
      <alignment horizontal="center" vertical="center" wrapText="1" shrinkToFit="1"/>
      <protection hidden="1"/>
    </xf>
    <xf numFmtId="0" fontId="10" fillId="6" borderId="10" xfId="0" applyFont="1" applyFill="1" applyBorder="1" applyAlignment="1" applyProtection="1">
      <alignment horizontal="center" vertical="center" shrinkToFit="1"/>
      <protection hidden="1"/>
    </xf>
    <xf numFmtId="0" fontId="9" fillId="3" borderId="76" xfId="0" applyFont="1" applyFill="1" applyBorder="1" applyAlignment="1" applyProtection="1">
      <alignment horizontal="center" vertical="center" wrapText="1" shrinkToFit="1"/>
      <protection hidden="1"/>
    </xf>
    <xf numFmtId="0" fontId="9" fillId="3" borderId="77" xfId="0" applyFont="1" applyFill="1" applyBorder="1" applyAlignment="1" applyProtection="1">
      <alignment horizontal="center" vertical="center" wrapText="1" shrinkToFit="1"/>
      <protection hidden="1"/>
    </xf>
    <xf numFmtId="0" fontId="9" fillId="3" borderId="78" xfId="0" applyFont="1" applyFill="1" applyBorder="1" applyAlignment="1" applyProtection="1">
      <alignment horizontal="center" vertical="center" wrapText="1" shrinkToFit="1"/>
      <protection hidden="1"/>
    </xf>
    <xf numFmtId="0" fontId="9" fillId="3" borderId="75" xfId="0" applyFont="1" applyFill="1" applyBorder="1" applyAlignment="1" applyProtection="1">
      <alignment horizontal="center" vertical="center" wrapText="1" shrinkToFit="1"/>
      <protection hidden="1"/>
    </xf>
    <xf numFmtId="177" fontId="13" fillId="0" borderId="2" xfId="0" applyNumberFormat="1" applyFont="1" applyFill="1" applyBorder="1" applyAlignment="1" applyProtection="1">
      <alignment horizontal="center" vertical="center" shrinkToFit="1"/>
      <protection hidden="1"/>
    </xf>
    <xf numFmtId="177" fontId="13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13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0" xfId="0" applyFont="1" applyFill="1" applyBorder="1" applyAlignment="1" applyProtection="1">
      <alignment vertical="center" shrinkToFit="1"/>
      <protection locked="0"/>
    </xf>
    <xf numFmtId="176" fontId="8" fillId="0" borderId="158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159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55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58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59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55" xfId="0" applyNumberFormat="1" applyFont="1" applyBorder="1" applyAlignment="1" applyProtection="1">
      <alignment horizontal="center" vertical="center" wrapText="1" shrinkToFit="1"/>
      <protection hidden="1"/>
    </xf>
    <xf numFmtId="0" fontId="4" fillId="5" borderId="150" xfId="0" applyFont="1" applyFill="1" applyBorder="1" applyAlignment="1" applyProtection="1">
      <alignment horizontal="center" vertical="center" wrapText="1" shrinkToFit="1"/>
      <protection hidden="1"/>
    </xf>
    <xf numFmtId="0" fontId="4" fillId="5" borderId="131" xfId="0" applyFont="1" applyFill="1" applyBorder="1" applyAlignment="1" applyProtection="1">
      <alignment horizontal="center" vertical="center" wrapText="1" shrinkToFit="1"/>
      <protection hidden="1"/>
    </xf>
    <xf numFmtId="0" fontId="4" fillId="5" borderId="151" xfId="0" applyFont="1" applyFill="1" applyBorder="1" applyAlignment="1" applyProtection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>
      <alignment vertical="center" shrinkToFit="1"/>
      <protection hidden="1"/>
    </xf>
    <xf numFmtId="0" fontId="29" fillId="0" borderId="0" xfId="0" applyFont="1" applyFill="1" applyBorder="1" applyAlignment="1" applyProtection="1">
      <alignment vertical="center" wrapText="1" shrinkToFit="1"/>
      <protection hidden="1"/>
    </xf>
    <xf numFmtId="0" fontId="29" fillId="0" borderId="142" xfId="0" applyFont="1" applyFill="1" applyBorder="1" applyAlignment="1" applyProtection="1">
      <alignment vertical="center" wrapText="1" shrinkToFit="1"/>
      <protection hidden="1"/>
    </xf>
    <xf numFmtId="0" fontId="4" fillId="5" borderId="124" xfId="0" applyFont="1" applyFill="1" applyBorder="1" applyAlignment="1" applyProtection="1">
      <alignment horizontal="center" vertical="center" wrapText="1" shrinkToFit="1"/>
      <protection hidden="1"/>
    </xf>
    <xf numFmtId="0" fontId="4" fillId="5" borderId="132" xfId="0" applyFont="1" applyFill="1" applyBorder="1" applyAlignment="1" applyProtection="1">
      <alignment horizontal="center" vertical="center" wrapText="1" shrinkToFit="1"/>
      <protection hidden="1"/>
    </xf>
    <xf numFmtId="0" fontId="4" fillId="5" borderId="160" xfId="0" applyFont="1" applyFill="1" applyBorder="1" applyAlignment="1" applyProtection="1">
      <alignment horizontal="center" vertical="center" wrapText="1" shrinkToFit="1"/>
      <protection hidden="1"/>
    </xf>
    <xf numFmtId="0" fontId="4" fillId="5" borderId="97" xfId="0" applyFont="1" applyFill="1" applyBorder="1" applyAlignment="1" applyProtection="1">
      <alignment horizontal="center" vertical="center" wrapText="1" shrinkToFit="1"/>
      <protection hidden="1"/>
    </xf>
    <xf numFmtId="176" fontId="8" fillId="0" borderId="152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153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154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155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156" xfId="0" applyNumberFormat="1" applyFont="1" applyBorder="1" applyAlignment="1" applyProtection="1">
      <alignment horizontal="center" vertical="center" wrapText="1" shrinkToFit="1"/>
      <protection hidden="1"/>
    </xf>
    <xf numFmtId="176" fontId="8" fillId="0" borderId="45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55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156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45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155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56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45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52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153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154" xfId="0" applyNumberFormat="1" applyFont="1" applyFill="1" applyBorder="1" applyAlignment="1" applyProtection="1">
      <alignment horizontal="center" vertical="center" wrapText="1" shrinkToFit="1"/>
      <protection hidden="1"/>
    </xf>
    <xf numFmtId="176" fontId="11" fillId="0" borderId="152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53" xfId="0" applyNumberFormat="1" applyFont="1" applyBorder="1" applyAlignment="1" applyProtection="1">
      <alignment horizontal="center" vertical="center" wrapText="1" shrinkToFit="1"/>
      <protection hidden="1"/>
    </xf>
    <xf numFmtId="176" fontId="11" fillId="0" borderId="154" xfId="0" applyNumberFormat="1" applyFont="1" applyBorder="1" applyAlignment="1" applyProtection="1">
      <alignment horizontal="center" vertical="center" wrapText="1" shrinkToFit="1"/>
      <protection hidden="1"/>
    </xf>
    <xf numFmtId="0" fontId="31" fillId="0" borderId="131" xfId="0" applyFont="1" applyFill="1" applyBorder="1" applyAlignment="1" applyProtection="1">
      <alignment vertical="center" shrinkToFit="1"/>
      <protection hidden="1"/>
    </xf>
  </cellXfs>
  <cellStyles count="1">
    <cellStyle name="표준" xfId="0" builtinId="0"/>
  </cellStyles>
  <dxfs count="91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8000"/>
      </font>
    </dxf>
    <dxf>
      <font>
        <b/>
        <i val="0"/>
        <strike val="0"/>
        <color rgb="FF0000FF"/>
      </font>
    </dxf>
    <dxf>
      <font>
        <b/>
        <i val="0"/>
        <color rgb="FFFF0000"/>
      </font>
    </dxf>
    <dxf>
      <font>
        <b val="0"/>
        <i val="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00"/>
      <color rgb="FFFFFFCC"/>
      <color rgb="FFFFFF99"/>
      <color rgb="FFCCFFCC"/>
      <color rgb="FFCCFFFF"/>
      <color rgb="FFF7FFFF"/>
      <color rgb="FF009900"/>
      <color rgb="FF008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00FF"/>
    <pageSetUpPr fitToPage="1"/>
  </sheetPr>
  <dimension ref="A1:AO42"/>
  <sheetViews>
    <sheetView showGridLines="0" showRowColHeaders="0" showZeros="0" tabSelected="1" zoomScaleNormal="100" zoomScaleSheetLayoutView="100" workbookViewId="0">
      <pane ySplit="5" topLeftCell="A6" activePane="bottomLeft" state="frozen"/>
      <selection pane="bottomLeft" activeCell="A2" sqref="A2:B2"/>
    </sheetView>
  </sheetViews>
  <sheetFormatPr defaultColWidth="0" defaultRowHeight="14.1" customHeight="1" zeroHeight="1" x14ac:dyDescent="0.3"/>
  <cols>
    <col min="1" max="1" width="4.625" style="124" customWidth="1"/>
    <col min="2" max="2" width="9.625" style="124" bestFit="1" customWidth="1"/>
    <col min="3" max="3" width="13.125" style="124" customWidth="1"/>
    <col min="4" max="20" width="5.625" style="124" customWidth="1"/>
    <col min="21" max="21" width="1.625" style="124" customWidth="1"/>
    <col min="22" max="22" width="5.625" style="124" customWidth="1"/>
    <col min="23" max="23" width="1.625" style="312" customWidth="1"/>
    <col min="24" max="24" width="11.125" style="59" customWidth="1"/>
    <col min="25" max="25" width="11.125" style="59" bestFit="1" customWidth="1"/>
    <col min="26" max="26" width="11.125" style="59" customWidth="1"/>
    <col min="27" max="27" width="12.625" style="59" customWidth="1"/>
    <col min="28" max="28" width="1.625" style="124" customWidth="1"/>
    <col min="29" max="41" width="5.625" style="124" hidden="1" customWidth="1"/>
    <col min="42" max="16384" width="9" style="124" hidden="1"/>
  </cols>
  <sheetData>
    <row r="1" spans="1:40" s="57" customFormat="1" ht="20.100000000000001" customHeight="1" x14ac:dyDescent="0.3">
      <c r="A1" s="17"/>
      <c r="B1" s="17"/>
      <c r="C1" s="17"/>
      <c r="E1" s="313">
        <v>2017</v>
      </c>
      <c r="F1" s="313"/>
      <c r="G1" s="17" t="s">
        <v>32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310"/>
      <c r="X1" s="402" t="s">
        <v>62</v>
      </c>
      <c r="Y1" s="402"/>
      <c r="Z1" s="402"/>
      <c r="AA1" s="402"/>
    </row>
    <row r="2" spans="1:40" s="58" customFormat="1" ht="13.5" x14ac:dyDescent="0.3">
      <c r="A2" s="424" t="s">
        <v>93</v>
      </c>
      <c r="B2" s="424"/>
      <c r="E2" s="416" t="s">
        <v>82</v>
      </c>
      <c r="F2" s="416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W2" s="311"/>
      <c r="X2" s="408" t="s">
        <v>94</v>
      </c>
      <c r="Y2" s="409"/>
      <c r="Z2" s="409"/>
      <c r="AA2" s="409"/>
    </row>
    <row r="3" spans="1:40" s="58" customFormat="1" ht="13.5" customHeight="1" x14ac:dyDescent="0.3">
      <c r="A3" s="380" t="s">
        <v>0</v>
      </c>
      <c r="B3" s="380"/>
      <c r="C3" s="380"/>
      <c r="D3" s="381" t="s">
        <v>25</v>
      </c>
      <c r="E3" s="384" t="s">
        <v>83</v>
      </c>
      <c r="F3" s="385"/>
      <c r="G3" s="417" t="s">
        <v>51</v>
      </c>
      <c r="H3" s="418"/>
      <c r="I3" s="418"/>
      <c r="J3" s="418"/>
      <c r="K3" s="418"/>
      <c r="L3" s="419"/>
      <c r="M3" s="417" t="s">
        <v>52</v>
      </c>
      <c r="N3" s="418"/>
      <c r="O3" s="418"/>
      <c r="P3" s="418"/>
      <c r="Q3" s="420" t="s">
        <v>3</v>
      </c>
      <c r="R3" s="420"/>
      <c r="S3" s="399" t="s">
        <v>50</v>
      </c>
      <c r="T3" s="399" t="s">
        <v>46</v>
      </c>
      <c r="U3" s="59"/>
      <c r="V3" s="380" t="s">
        <v>81</v>
      </c>
      <c r="W3" s="311"/>
      <c r="X3" s="307" t="s">
        <v>80</v>
      </c>
      <c r="Y3" s="270" t="s">
        <v>84</v>
      </c>
      <c r="Z3" s="299" t="s">
        <v>85</v>
      </c>
      <c r="AA3" s="301" t="s">
        <v>63</v>
      </c>
      <c r="AC3" s="410" t="s">
        <v>1</v>
      </c>
      <c r="AD3" s="415"/>
      <c r="AE3" s="415"/>
      <c r="AF3" s="415"/>
      <c r="AG3" s="271"/>
      <c r="AH3" s="271"/>
      <c r="AI3" s="410" t="s">
        <v>2</v>
      </c>
      <c r="AJ3" s="415"/>
      <c r="AK3" s="415"/>
      <c r="AL3" s="411"/>
      <c r="AM3" s="410" t="s">
        <v>57</v>
      </c>
      <c r="AN3" s="411"/>
    </row>
    <row r="4" spans="1:40" s="58" customFormat="1" ht="13.5" customHeight="1" x14ac:dyDescent="0.3">
      <c r="A4" s="380"/>
      <c r="B4" s="380"/>
      <c r="C4" s="380"/>
      <c r="D4" s="382"/>
      <c r="E4" s="386"/>
      <c r="F4" s="387"/>
      <c r="G4" s="351" t="s">
        <v>37</v>
      </c>
      <c r="H4" s="352"/>
      <c r="I4" s="352"/>
      <c r="J4" s="352" t="s">
        <v>38</v>
      </c>
      <c r="K4" s="352"/>
      <c r="L4" s="392"/>
      <c r="M4" s="351" t="s">
        <v>37</v>
      </c>
      <c r="N4" s="352"/>
      <c r="O4" s="352"/>
      <c r="P4" s="52" t="s">
        <v>39</v>
      </c>
      <c r="Q4" s="51" t="s">
        <v>41</v>
      </c>
      <c r="R4" s="52" t="s">
        <v>39</v>
      </c>
      <c r="S4" s="399"/>
      <c r="T4" s="399"/>
      <c r="U4" s="59"/>
      <c r="V4" s="380"/>
      <c r="W4" s="306">
        <v>9</v>
      </c>
      <c r="X4" s="308" t="s">
        <v>79</v>
      </c>
      <c r="Y4" s="258">
        <v>1</v>
      </c>
      <c r="Z4" s="300">
        <v>2</v>
      </c>
      <c r="AA4" s="302" t="str">
        <f>Y4&amp;Z4</f>
        <v>12</v>
      </c>
      <c r="AC4" s="431" t="s">
        <v>66</v>
      </c>
      <c r="AD4" s="432"/>
      <c r="AE4" s="433"/>
      <c r="AF4" s="437" t="s">
        <v>67</v>
      </c>
      <c r="AG4" s="432"/>
      <c r="AH4" s="438"/>
      <c r="AI4" s="439" t="s">
        <v>68</v>
      </c>
      <c r="AJ4" s="440"/>
      <c r="AK4" s="440"/>
      <c r="AL4" s="298" t="s">
        <v>69</v>
      </c>
      <c r="AM4" s="290" t="s">
        <v>68</v>
      </c>
      <c r="AN4" s="289" t="s">
        <v>69</v>
      </c>
    </row>
    <row r="5" spans="1:40" s="58" customFormat="1" ht="13.5" customHeight="1" x14ac:dyDescent="0.3">
      <c r="A5" s="380"/>
      <c r="B5" s="380"/>
      <c r="C5" s="380"/>
      <c r="D5" s="383"/>
      <c r="E5" s="388"/>
      <c r="F5" s="389"/>
      <c r="G5" s="18" t="s">
        <v>34</v>
      </c>
      <c r="H5" s="19" t="str">
        <f>IF($AA$4="11","자유","X")</f>
        <v>X</v>
      </c>
      <c r="I5" s="20" t="s">
        <v>36</v>
      </c>
      <c r="J5" s="21" t="s">
        <v>33</v>
      </c>
      <c r="K5" s="19" t="str">
        <f>IF($AA$4="12","자유","X")</f>
        <v>자유</v>
      </c>
      <c r="L5" s="22" t="s">
        <v>35</v>
      </c>
      <c r="M5" s="18" t="s">
        <v>34</v>
      </c>
      <c r="N5" s="19" t="str">
        <f>IF($AA$4="21","자유","X")</f>
        <v>X</v>
      </c>
      <c r="O5" s="20" t="s">
        <v>36</v>
      </c>
      <c r="P5" s="32" t="s">
        <v>40</v>
      </c>
      <c r="Q5" s="16" t="s">
        <v>42</v>
      </c>
      <c r="R5" s="33" t="s">
        <v>42</v>
      </c>
      <c r="S5" s="400"/>
      <c r="T5" s="400"/>
      <c r="U5" s="59"/>
      <c r="V5" s="401"/>
      <c r="W5" s="311"/>
      <c r="X5" s="403" t="str">
        <f>IF(OR(AA4="00",AA4="01",AA4="02",AA4="10",AA4="20",AA4="22"),"자유학기 적용시기를 설정하세요. - (1학년 1학기 ~ 2학년 1학기)","")</f>
        <v/>
      </c>
      <c r="Y5" s="403"/>
      <c r="Z5" s="403"/>
      <c r="AA5" s="403"/>
      <c r="AC5" s="293" t="s">
        <v>34</v>
      </c>
      <c r="AD5" s="294" t="str">
        <f>H5</f>
        <v>X</v>
      </c>
      <c r="AE5" s="297" t="s">
        <v>70</v>
      </c>
      <c r="AF5" s="294" t="s">
        <v>34</v>
      </c>
      <c r="AG5" s="294" t="str">
        <f>K5</f>
        <v>자유</v>
      </c>
      <c r="AH5" s="292" t="s">
        <v>70</v>
      </c>
      <c r="AI5" s="293" t="s">
        <v>34</v>
      </c>
      <c r="AJ5" s="294" t="str">
        <f>N5</f>
        <v>X</v>
      </c>
      <c r="AK5" s="291" t="s">
        <v>70</v>
      </c>
      <c r="AL5" s="295" t="s">
        <v>34</v>
      </c>
      <c r="AM5" s="296" t="s">
        <v>34</v>
      </c>
      <c r="AN5" s="295" t="s">
        <v>34</v>
      </c>
    </row>
    <row r="6" spans="1:40" s="58" customFormat="1" ht="13.5" customHeight="1" x14ac:dyDescent="0.3">
      <c r="A6" s="377" t="s">
        <v>22</v>
      </c>
      <c r="B6" s="390" t="s">
        <v>4</v>
      </c>
      <c r="C6" s="391"/>
      <c r="D6" s="53">
        <v>442</v>
      </c>
      <c r="E6" s="337">
        <f>SUM(G6,J6,M6,P6:R6)+SUM(I6,L6,O6)</f>
        <v>0</v>
      </c>
      <c r="F6" s="338"/>
      <c r="G6" s="151"/>
      <c r="H6" s="152"/>
      <c r="I6" s="220">
        <f>IF(OR(G6=0,$H$5="X"),0,H6-G6)</f>
        <v>0</v>
      </c>
      <c r="J6" s="161"/>
      <c r="K6" s="162"/>
      <c r="L6" s="225">
        <f>IF(OR(J6=0,$K$5="X"),0,K6-J6)</f>
        <v>0</v>
      </c>
      <c r="M6" s="151"/>
      <c r="N6" s="162"/>
      <c r="O6" s="232">
        <f>IF(OR(M6=0,$N$5="X"),0,N6-M6)</f>
        <v>0</v>
      </c>
      <c r="P6" s="176"/>
      <c r="Q6" s="177"/>
      <c r="R6" s="178"/>
      <c r="S6" s="14" t="str">
        <f t="shared" ref="S6:S24" si="0">IF(T6=0,"○",IF(T6&gt;0,"△","▽"))</f>
        <v>▽</v>
      </c>
      <c r="T6" s="55">
        <f>SUM(G6,J6,M6,P6:R6)-D6</f>
        <v>-442</v>
      </c>
      <c r="U6" s="59"/>
      <c r="V6" s="56">
        <f>SUM(G6,J6,M6,P6:R6)</f>
        <v>0</v>
      </c>
      <c r="W6" s="311"/>
      <c r="X6" s="303"/>
      <c r="Y6" s="303"/>
      <c r="Z6" s="303"/>
      <c r="AA6" s="303"/>
      <c r="AC6" s="62" t="str">
        <f t="shared" ref="AC6:AC40" si="1">IF(AND(G6=0,I6=0),"",G6+I6)</f>
        <v/>
      </c>
      <c r="AD6" s="61"/>
      <c r="AE6" s="272">
        <f>I6</f>
        <v>0</v>
      </c>
      <c r="AF6" s="61" t="str">
        <f t="shared" ref="AF6:AF40" si="2">IF(AND(J6=0,L6=0),"",J6+L6)</f>
        <v/>
      </c>
      <c r="AG6" s="61"/>
      <c r="AH6" s="272">
        <f>L6</f>
        <v>0</v>
      </c>
      <c r="AI6" s="60" t="str">
        <f t="shared" ref="AI6:AI40" si="3">IF(AND(M6=0,O6=0),"",M6+O6)</f>
        <v/>
      </c>
      <c r="AJ6" s="61"/>
      <c r="AK6" s="61">
        <f>O6</f>
        <v>0</v>
      </c>
      <c r="AL6" s="63" t="str">
        <f t="shared" ref="AL6:AL34" si="4">IF(P6=0,"",P6)</f>
        <v/>
      </c>
      <c r="AM6" s="60" t="str">
        <f t="shared" ref="AM6:AM34" si="5">IF(Q6=0,"",Q6)</f>
        <v/>
      </c>
      <c r="AN6" s="63" t="str">
        <f t="shared" ref="AN6:AN34" si="6">IF(R6=0,"",R6)</f>
        <v/>
      </c>
    </row>
    <row r="7" spans="1:40" s="58" customFormat="1" ht="13.5" customHeight="1" x14ac:dyDescent="0.3">
      <c r="A7" s="378"/>
      <c r="B7" s="320" t="s">
        <v>45</v>
      </c>
      <c r="C7" s="143" t="s">
        <v>5</v>
      </c>
      <c r="D7" s="325">
        <v>510</v>
      </c>
      <c r="E7" s="5">
        <f>SUM(G7,J7,M7,P7:R7)+SUM(I7,L7,O7)</f>
        <v>0</v>
      </c>
      <c r="F7" s="332">
        <f>SUM(E7:E9)</f>
        <v>0</v>
      </c>
      <c r="G7" s="153"/>
      <c r="H7" s="154"/>
      <c r="I7" s="221">
        <f t="shared" ref="I7:I24" si="7">IF(OR(G7=0,$H$5="X"),0,H7-G7)</f>
        <v>0</v>
      </c>
      <c r="J7" s="163"/>
      <c r="K7" s="154"/>
      <c r="L7" s="226">
        <f t="shared" ref="L7:L24" si="8">IF(OR(J7=0,$K$5="X"),0,K7-J7)</f>
        <v>0</v>
      </c>
      <c r="M7" s="153"/>
      <c r="N7" s="154"/>
      <c r="O7" s="221">
        <f t="shared" ref="O7:O24" si="9">IF(OR(M7=0,$N$5="X"),0,N7-M7)</f>
        <v>0</v>
      </c>
      <c r="P7" s="179"/>
      <c r="Q7" s="180"/>
      <c r="R7" s="181"/>
      <c r="S7" s="8" t="str">
        <f t="shared" si="0"/>
        <v>▽</v>
      </c>
      <c r="T7" s="9">
        <f>SUM(G7,J7,M7,P7:R7)-170</f>
        <v>-170</v>
      </c>
      <c r="U7" s="59"/>
      <c r="V7" s="1">
        <f t="shared" ref="V7:V17" si="10">SUM(G7,J7,M7,P7:R7)</f>
        <v>0</v>
      </c>
      <c r="W7" s="311"/>
      <c r="X7" s="303"/>
      <c r="Y7" s="303"/>
      <c r="Z7" s="303"/>
      <c r="AA7" s="303"/>
      <c r="AC7" s="66" t="str">
        <f t="shared" si="1"/>
        <v/>
      </c>
      <c r="AD7" s="65"/>
      <c r="AE7" s="425">
        <f>SUM(I7:I9)</f>
        <v>0</v>
      </c>
      <c r="AF7" s="65" t="str">
        <f t="shared" si="2"/>
        <v/>
      </c>
      <c r="AG7" s="65"/>
      <c r="AH7" s="441">
        <f>SUM(L7:L9)</f>
        <v>0</v>
      </c>
      <c r="AI7" s="64" t="str">
        <f t="shared" si="3"/>
        <v/>
      </c>
      <c r="AJ7" s="65"/>
      <c r="AK7" s="444">
        <f>SUM(O7:O9)</f>
        <v>0</v>
      </c>
      <c r="AL7" s="67" t="str">
        <f t="shared" si="4"/>
        <v/>
      </c>
      <c r="AM7" s="64" t="str">
        <f t="shared" si="5"/>
        <v/>
      </c>
      <c r="AN7" s="67" t="str">
        <f t="shared" si="6"/>
        <v/>
      </c>
    </row>
    <row r="8" spans="1:40" s="58" customFormat="1" ht="13.5" customHeight="1" x14ac:dyDescent="0.3">
      <c r="A8" s="378"/>
      <c r="B8" s="321"/>
      <c r="C8" s="144" t="s">
        <v>7</v>
      </c>
      <c r="D8" s="326"/>
      <c r="E8" s="6">
        <f t="shared" ref="E8:E9" si="11">SUM(G8,J8,M8,P8:R8)+SUM(I8,L8,O8)</f>
        <v>0</v>
      </c>
      <c r="F8" s="333"/>
      <c r="G8" s="155"/>
      <c r="H8" s="156"/>
      <c r="I8" s="222">
        <f t="shared" si="7"/>
        <v>0</v>
      </c>
      <c r="J8" s="164"/>
      <c r="K8" s="156"/>
      <c r="L8" s="227">
        <f t="shared" si="8"/>
        <v>0</v>
      </c>
      <c r="M8" s="155"/>
      <c r="N8" s="156"/>
      <c r="O8" s="222">
        <f t="shared" si="9"/>
        <v>0</v>
      </c>
      <c r="P8" s="182"/>
      <c r="Q8" s="183"/>
      <c r="R8" s="184"/>
      <c r="S8" s="10" t="str">
        <f t="shared" si="0"/>
        <v>▽</v>
      </c>
      <c r="T8" s="11">
        <f>SUM(G8,J8,M8,P8:R8)-170</f>
        <v>-170</v>
      </c>
      <c r="U8" s="59"/>
      <c r="V8" s="2">
        <f t="shared" si="10"/>
        <v>0</v>
      </c>
      <c r="W8" s="311"/>
      <c r="X8" s="404" t="s">
        <v>74</v>
      </c>
      <c r="Y8" s="404"/>
      <c r="Z8" s="404"/>
      <c r="AA8" s="404"/>
      <c r="AC8" s="70" t="str">
        <f t="shared" si="1"/>
        <v/>
      </c>
      <c r="AD8" s="69"/>
      <c r="AE8" s="426"/>
      <c r="AF8" s="69" t="str">
        <f t="shared" si="2"/>
        <v/>
      </c>
      <c r="AG8" s="69"/>
      <c r="AH8" s="442"/>
      <c r="AI8" s="68" t="str">
        <f t="shared" si="3"/>
        <v/>
      </c>
      <c r="AJ8" s="69"/>
      <c r="AK8" s="445"/>
      <c r="AL8" s="71" t="str">
        <f t="shared" si="4"/>
        <v/>
      </c>
      <c r="AM8" s="68" t="str">
        <f t="shared" si="5"/>
        <v/>
      </c>
      <c r="AN8" s="71" t="str">
        <f t="shared" si="6"/>
        <v/>
      </c>
    </row>
    <row r="9" spans="1:40" s="58" customFormat="1" ht="13.5" customHeight="1" x14ac:dyDescent="0.3">
      <c r="A9" s="378"/>
      <c r="B9" s="322"/>
      <c r="C9" s="145" t="s">
        <v>6</v>
      </c>
      <c r="D9" s="327"/>
      <c r="E9" s="7">
        <f t="shared" si="11"/>
        <v>0</v>
      </c>
      <c r="F9" s="334"/>
      <c r="G9" s="157"/>
      <c r="H9" s="158"/>
      <c r="I9" s="223">
        <f t="shared" si="7"/>
        <v>0</v>
      </c>
      <c r="J9" s="165"/>
      <c r="K9" s="158"/>
      <c r="L9" s="228">
        <f t="shared" si="8"/>
        <v>0</v>
      </c>
      <c r="M9" s="157"/>
      <c r="N9" s="158"/>
      <c r="O9" s="223">
        <f t="shared" si="9"/>
        <v>0</v>
      </c>
      <c r="P9" s="185"/>
      <c r="Q9" s="186"/>
      <c r="R9" s="187"/>
      <c r="S9" s="12" t="str">
        <f t="shared" si="0"/>
        <v>▽</v>
      </c>
      <c r="T9" s="13">
        <f>SUM(G9,J9,M9,P9:R9)-170</f>
        <v>-170</v>
      </c>
      <c r="U9" s="59"/>
      <c r="V9" s="3">
        <f t="shared" si="10"/>
        <v>0</v>
      </c>
      <c r="W9" s="311"/>
      <c r="X9" s="303"/>
      <c r="Y9" s="303"/>
      <c r="Z9" s="303"/>
      <c r="AA9" s="303"/>
      <c r="AC9" s="74" t="str">
        <f t="shared" si="1"/>
        <v/>
      </c>
      <c r="AD9" s="73"/>
      <c r="AE9" s="427"/>
      <c r="AF9" s="73" t="str">
        <f t="shared" si="2"/>
        <v/>
      </c>
      <c r="AG9" s="73"/>
      <c r="AH9" s="443"/>
      <c r="AI9" s="72" t="str">
        <f t="shared" si="3"/>
        <v/>
      </c>
      <c r="AJ9" s="73"/>
      <c r="AK9" s="446"/>
      <c r="AL9" s="75" t="str">
        <f t="shared" si="4"/>
        <v/>
      </c>
      <c r="AM9" s="72" t="str">
        <f t="shared" si="5"/>
        <v/>
      </c>
      <c r="AN9" s="75" t="str">
        <f t="shared" si="6"/>
        <v/>
      </c>
    </row>
    <row r="10" spans="1:40" s="58" customFormat="1" ht="13.5" customHeight="1" x14ac:dyDescent="0.3">
      <c r="A10" s="378"/>
      <c r="B10" s="335" t="s">
        <v>8</v>
      </c>
      <c r="C10" s="336"/>
      <c r="D10" s="15">
        <v>374</v>
      </c>
      <c r="E10" s="337">
        <f>SUM(G10,J10,M10,P10:R10)+SUM(I10,L10,O10)</f>
        <v>0</v>
      </c>
      <c r="F10" s="338"/>
      <c r="G10" s="159"/>
      <c r="H10" s="160"/>
      <c r="I10" s="224">
        <f t="shared" si="7"/>
        <v>0</v>
      </c>
      <c r="J10" s="166"/>
      <c r="K10" s="160"/>
      <c r="L10" s="229">
        <f t="shared" si="8"/>
        <v>0</v>
      </c>
      <c r="M10" s="159"/>
      <c r="N10" s="160"/>
      <c r="O10" s="224">
        <f t="shared" si="9"/>
        <v>0</v>
      </c>
      <c r="P10" s="188"/>
      <c r="Q10" s="189"/>
      <c r="R10" s="190"/>
      <c r="S10" s="14" t="str">
        <f t="shared" si="0"/>
        <v>▽</v>
      </c>
      <c r="T10" s="55">
        <f>SUM(G10,J10,M10,P10:R10)-D10</f>
        <v>-374</v>
      </c>
      <c r="U10" s="59"/>
      <c r="V10" s="4">
        <f t="shared" si="10"/>
        <v>0</v>
      </c>
      <c r="W10" s="311"/>
      <c r="X10" s="303"/>
      <c r="Y10" s="303"/>
      <c r="Z10" s="303"/>
      <c r="AA10" s="303"/>
      <c r="AC10" s="78" t="str">
        <f t="shared" si="1"/>
        <v/>
      </c>
      <c r="AD10" s="77"/>
      <c r="AE10" s="274">
        <f>I10</f>
        <v>0</v>
      </c>
      <c r="AF10" s="77" t="str">
        <f t="shared" si="2"/>
        <v/>
      </c>
      <c r="AG10" s="77"/>
      <c r="AH10" s="274">
        <f>L10</f>
        <v>0</v>
      </c>
      <c r="AI10" s="76" t="str">
        <f t="shared" si="3"/>
        <v/>
      </c>
      <c r="AJ10" s="77"/>
      <c r="AK10" s="77">
        <f>O10</f>
        <v>0</v>
      </c>
      <c r="AL10" s="79" t="str">
        <f t="shared" si="4"/>
        <v/>
      </c>
      <c r="AM10" s="76" t="str">
        <f t="shared" si="5"/>
        <v/>
      </c>
      <c r="AN10" s="79" t="str">
        <f t="shared" si="6"/>
        <v/>
      </c>
    </row>
    <row r="11" spans="1:40" s="58" customFormat="1" ht="13.5" customHeight="1" x14ac:dyDescent="0.3">
      <c r="A11" s="378"/>
      <c r="B11" s="320" t="s">
        <v>30</v>
      </c>
      <c r="C11" s="143" t="s">
        <v>9</v>
      </c>
      <c r="D11" s="325">
        <v>646</v>
      </c>
      <c r="E11" s="5">
        <f t="shared" ref="E11:E30" si="12">SUM(G11,J11,M11,P11:R11)+SUM(I11,L11,O11)</f>
        <v>0</v>
      </c>
      <c r="F11" s="332">
        <f>E11+E12</f>
        <v>0</v>
      </c>
      <c r="G11" s="153"/>
      <c r="H11" s="154"/>
      <c r="I11" s="221">
        <f t="shared" si="7"/>
        <v>0</v>
      </c>
      <c r="J11" s="163"/>
      <c r="K11" s="154"/>
      <c r="L11" s="226">
        <f t="shared" si="8"/>
        <v>0</v>
      </c>
      <c r="M11" s="153"/>
      <c r="N11" s="154"/>
      <c r="O11" s="221">
        <f t="shared" si="9"/>
        <v>0</v>
      </c>
      <c r="P11" s="179"/>
      <c r="Q11" s="180"/>
      <c r="R11" s="181"/>
      <c r="S11" s="8" t="str">
        <f t="shared" si="0"/>
        <v>▽</v>
      </c>
      <c r="T11" s="9">
        <f>SUM(G11,J11,M11,P11:R11)-374</f>
        <v>-374</v>
      </c>
      <c r="U11" s="59"/>
      <c r="V11" s="1">
        <f t="shared" si="10"/>
        <v>0</v>
      </c>
      <c r="W11" s="311"/>
      <c r="X11" s="303"/>
      <c r="Y11" s="303"/>
      <c r="Z11" s="303"/>
      <c r="AA11" s="303"/>
      <c r="AC11" s="66" t="str">
        <f t="shared" si="1"/>
        <v/>
      </c>
      <c r="AD11" s="65"/>
      <c r="AE11" s="425">
        <f>SUM(I11:I12)</f>
        <v>0</v>
      </c>
      <c r="AF11" s="65" t="str">
        <f t="shared" si="2"/>
        <v/>
      </c>
      <c r="AG11" s="65"/>
      <c r="AH11" s="441">
        <f>SUM(L11:L12)</f>
        <v>0</v>
      </c>
      <c r="AI11" s="64" t="str">
        <f t="shared" si="3"/>
        <v/>
      </c>
      <c r="AJ11" s="65"/>
      <c r="AK11" s="444">
        <f>SUM(O11:O12)</f>
        <v>0</v>
      </c>
      <c r="AL11" s="67" t="str">
        <f t="shared" si="4"/>
        <v/>
      </c>
      <c r="AM11" s="64" t="str">
        <f t="shared" si="5"/>
        <v/>
      </c>
      <c r="AN11" s="67" t="str">
        <f t="shared" si="6"/>
        <v/>
      </c>
    </row>
    <row r="12" spans="1:40" s="58" customFormat="1" ht="13.5" customHeight="1" x14ac:dyDescent="0.3">
      <c r="A12" s="378"/>
      <c r="B12" s="322"/>
      <c r="C12" s="145" t="s">
        <v>29</v>
      </c>
      <c r="D12" s="327"/>
      <c r="E12" s="7">
        <f t="shared" si="12"/>
        <v>0</v>
      </c>
      <c r="F12" s="334"/>
      <c r="G12" s="157"/>
      <c r="H12" s="158"/>
      <c r="I12" s="223">
        <f t="shared" si="7"/>
        <v>0</v>
      </c>
      <c r="J12" s="165"/>
      <c r="K12" s="158"/>
      <c r="L12" s="228">
        <f t="shared" si="8"/>
        <v>0</v>
      </c>
      <c r="M12" s="157"/>
      <c r="N12" s="158"/>
      <c r="O12" s="223">
        <f t="shared" si="9"/>
        <v>0</v>
      </c>
      <c r="P12" s="185"/>
      <c r="Q12" s="186"/>
      <c r="R12" s="187"/>
      <c r="S12" s="12" t="str">
        <f t="shared" si="0"/>
        <v>▽</v>
      </c>
      <c r="T12" s="13">
        <f>SUM(G12,J12,M12,P12:R12)-272</f>
        <v>-272</v>
      </c>
      <c r="U12" s="59"/>
      <c r="V12" s="3">
        <f t="shared" si="10"/>
        <v>0</v>
      </c>
      <c r="W12" s="311"/>
      <c r="X12" s="303"/>
      <c r="Y12" s="303"/>
      <c r="Z12" s="303"/>
      <c r="AA12" s="303"/>
      <c r="AC12" s="74" t="str">
        <f t="shared" si="1"/>
        <v/>
      </c>
      <c r="AD12" s="73"/>
      <c r="AE12" s="427"/>
      <c r="AF12" s="73" t="str">
        <f t="shared" si="2"/>
        <v/>
      </c>
      <c r="AG12" s="73"/>
      <c r="AH12" s="443"/>
      <c r="AI12" s="72" t="str">
        <f t="shared" si="3"/>
        <v/>
      </c>
      <c r="AJ12" s="73"/>
      <c r="AK12" s="446"/>
      <c r="AL12" s="75" t="str">
        <f t="shared" si="4"/>
        <v/>
      </c>
      <c r="AM12" s="72" t="str">
        <f t="shared" si="5"/>
        <v/>
      </c>
      <c r="AN12" s="75" t="str">
        <f t="shared" si="6"/>
        <v/>
      </c>
    </row>
    <row r="13" spans="1:40" s="58" customFormat="1" ht="13.5" customHeight="1" x14ac:dyDescent="0.3">
      <c r="A13" s="378"/>
      <c r="B13" s="361" t="s">
        <v>28</v>
      </c>
      <c r="C13" s="324"/>
      <c r="D13" s="54">
        <v>272</v>
      </c>
      <c r="E13" s="5">
        <f t="shared" si="12"/>
        <v>0</v>
      </c>
      <c r="F13" s="332">
        <f>E13+E14</f>
        <v>0</v>
      </c>
      <c r="G13" s="153"/>
      <c r="H13" s="154"/>
      <c r="I13" s="221">
        <f t="shared" si="7"/>
        <v>0</v>
      </c>
      <c r="J13" s="163"/>
      <c r="K13" s="154"/>
      <c r="L13" s="226">
        <f t="shared" si="8"/>
        <v>0</v>
      </c>
      <c r="M13" s="153"/>
      <c r="N13" s="154"/>
      <c r="O13" s="221">
        <f t="shared" si="9"/>
        <v>0</v>
      </c>
      <c r="P13" s="179"/>
      <c r="Q13" s="180"/>
      <c r="R13" s="181"/>
      <c r="S13" s="8" t="str">
        <f t="shared" si="0"/>
        <v>▽</v>
      </c>
      <c r="T13" s="9">
        <f>SUM(G13,J13,M13,P13:R13)-D13</f>
        <v>-272</v>
      </c>
      <c r="U13" s="59"/>
      <c r="V13" s="1">
        <f t="shared" si="10"/>
        <v>0</v>
      </c>
      <c r="W13" s="311"/>
      <c r="X13" s="404" t="s">
        <v>92</v>
      </c>
      <c r="Y13" s="404"/>
      <c r="Z13" s="404"/>
      <c r="AA13" s="404"/>
      <c r="AC13" s="66" t="str">
        <f t="shared" si="1"/>
        <v/>
      </c>
      <c r="AD13" s="65"/>
      <c r="AE13" s="425">
        <f>SUM(I13:I14)</f>
        <v>0</v>
      </c>
      <c r="AF13" s="65" t="str">
        <f t="shared" si="2"/>
        <v/>
      </c>
      <c r="AG13" s="65"/>
      <c r="AH13" s="441">
        <f>SUM(L13:L14)</f>
        <v>0</v>
      </c>
      <c r="AI13" s="64" t="str">
        <f t="shared" si="3"/>
        <v/>
      </c>
      <c r="AJ13" s="65"/>
      <c r="AK13" s="444">
        <f>SUM(O13:O14)</f>
        <v>0</v>
      </c>
      <c r="AL13" s="67" t="str">
        <f t="shared" si="4"/>
        <v/>
      </c>
      <c r="AM13" s="64" t="str">
        <f t="shared" si="5"/>
        <v/>
      </c>
      <c r="AN13" s="67" t="str">
        <f t="shared" si="6"/>
        <v/>
      </c>
    </row>
    <row r="14" spans="1:40" s="58" customFormat="1" ht="13.5" customHeight="1" x14ac:dyDescent="0.3">
      <c r="A14" s="378"/>
      <c r="B14" s="146" t="s">
        <v>44</v>
      </c>
      <c r="C14" s="147" t="s">
        <v>59</v>
      </c>
      <c r="D14" s="42"/>
      <c r="E14" s="7">
        <f t="shared" si="12"/>
        <v>0</v>
      </c>
      <c r="F14" s="334"/>
      <c r="G14" s="157"/>
      <c r="H14" s="158"/>
      <c r="I14" s="223">
        <f t="shared" si="7"/>
        <v>0</v>
      </c>
      <c r="J14" s="165"/>
      <c r="K14" s="158"/>
      <c r="L14" s="228">
        <f t="shared" si="8"/>
        <v>0</v>
      </c>
      <c r="M14" s="157"/>
      <c r="N14" s="158"/>
      <c r="O14" s="223">
        <f t="shared" si="9"/>
        <v>0</v>
      </c>
      <c r="P14" s="185"/>
      <c r="Q14" s="186"/>
      <c r="R14" s="187"/>
      <c r="S14" s="12" t="str">
        <f>IF(SUM(G14,J14,M14,P14:R14)=0,"",IF(T14=0,"○",IF(T14&gt;0,"△","▽")))</f>
        <v/>
      </c>
      <c r="T14" s="13">
        <f>SUM(G14,J14,M14,P14:R14)-D14</f>
        <v>0</v>
      </c>
      <c r="U14" s="59"/>
      <c r="V14" s="43">
        <f t="shared" si="10"/>
        <v>0</v>
      </c>
      <c r="W14" s="311"/>
      <c r="X14" s="404" t="s">
        <v>75</v>
      </c>
      <c r="Y14" s="404"/>
      <c r="Z14" s="404"/>
      <c r="AA14" s="404"/>
      <c r="AC14" s="74" t="str">
        <f t="shared" si="1"/>
        <v/>
      </c>
      <c r="AD14" s="73"/>
      <c r="AE14" s="427"/>
      <c r="AF14" s="73" t="str">
        <f t="shared" si="2"/>
        <v/>
      </c>
      <c r="AG14" s="73"/>
      <c r="AH14" s="443"/>
      <c r="AI14" s="72" t="str">
        <f t="shared" si="3"/>
        <v/>
      </c>
      <c r="AJ14" s="73"/>
      <c r="AK14" s="446"/>
      <c r="AL14" s="75" t="str">
        <f t="shared" si="4"/>
        <v/>
      </c>
      <c r="AM14" s="72" t="str">
        <f t="shared" si="5"/>
        <v/>
      </c>
      <c r="AN14" s="75" t="str">
        <f t="shared" si="6"/>
        <v/>
      </c>
    </row>
    <row r="15" spans="1:40" s="58" customFormat="1" ht="13.5" customHeight="1" x14ac:dyDescent="0.3">
      <c r="A15" s="378"/>
      <c r="B15" s="320" t="s">
        <v>24</v>
      </c>
      <c r="C15" s="143" t="s">
        <v>10</v>
      </c>
      <c r="D15" s="325">
        <v>272</v>
      </c>
      <c r="E15" s="5">
        <f t="shared" si="12"/>
        <v>0</v>
      </c>
      <c r="F15" s="332">
        <f>E15+E16</f>
        <v>0</v>
      </c>
      <c r="G15" s="153"/>
      <c r="H15" s="154"/>
      <c r="I15" s="221">
        <f t="shared" si="7"/>
        <v>0</v>
      </c>
      <c r="J15" s="163"/>
      <c r="K15" s="154"/>
      <c r="L15" s="226">
        <f t="shared" si="8"/>
        <v>0</v>
      </c>
      <c r="M15" s="153"/>
      <c r="N15" s="154"/>
      <c r="O15" s="221">
        <f t="shared" si="9"/>
        <v>0</v>
      </c>
      <c r="P15" s="179"/>
      <c r="Q15" s="180"/>
      <c r="R15" s="181"/>
      <c r="S15" s="8" t="str">
        <f t="shared" si="0"/>
        <v>▽</v>
      </c>
      <c r="T15" s="9">
        <f>SUM(G15,J15,M15,P15:R15)-136</f>
        <v>-136</v>
      </c>
      <c r="U15" s="59"/>
      <c r="V15" s="1">
        <f t="shared" si="10"/>
        <v>0</v>
      </c>
      <c r="W15" s="311"/>
      <c r="X15" s="405" t="s">
        <v>88</v>
      </c>
      <c r="Y15" s="406"/>
      <c r="Z15" s="406"/>
      <c r="AA15" s="406"/>
      <c r="AC15" s="66" t="str">
        <f t="shared" si="1"/>
        <v/>
      </c>
      <c r="AD15" s="65"/>
      <c r="AE15" s="425">
        <f>SUM(I15:I16)</f>
        <v>0</v>
      </c>
      <c r="AF15" s="65" t="str">
        <f t="shared" si="2"/>
        <v/>
      </c>
      <c r="AG15" s="65"/>
      <c r="AH15" s="441">
        <f>SUM(L15:L16)</f>
        <v>0</v>
      </c>
      <c r="AI15" s="64" t="str">
        <f t="shared" si="3"/>
        <v/>
      </c>
      <c r="AJ15" s="65"/>
      <c r="AK15" s="444">
        <f>SUM(O15:O16)</f>
        <v>0</v>
      </c>
      <c r="AL15" s="67" t="str">
        <f t="shared" si="4"/>
        <v/>
      </c>
      <c r="AM15" s="64" t="str">
        <f t="shared" si="5"/>
        <v/>
      </c>
      <c r="AN15" s="67" t="str">
        <f t="shared" si="6"/>
        <v/>
      </c>
    </row>
    <row r="16" spans="1:40" s="58" customFormat="1" ht="13.5" customHeight="1" x14ac:dyDescent="0.3">
      <c r="A16" s="378"/>
      <c r="B16" s="322"/>
      <c r="C16" s="145" t="s">
        <v>11</v>
      </c>
      <c r="D16" s="327"/>
      <c r="E16" s="7">
        <f t="shared" si="12"/>
        <v>0</v>
      </c>
      <c r="F16" s="334"/>
      <c r="G16" s="157"/>
      <c r="H16" s="158"/>
      <c r="I16" s="223">
        <f t="shared" si="7"/>
        <v>0</v>
      </c>
      <c r="J16" s="165"/>
      <c r="K16" s="158"/>
      <c r="L16" s="228">
        <f t="shared" si="8"/>
        <v>0</v>
      </c>
      <c r="M16" s="157"/>
      <c r="N16" s="158"/>
      <c r="O16" s="223">
        <f t="shared" si="9"/>
        <v>0</v>
      </c>
      <c r="P16" s="185"/>
      <c r="Q16" s="186"/>
      <c r="R16" s="187"/>
      <c r="S16" s="12" t="str">
        <f t="shared" si="0"/>
        <v>▽</v>
      </c>
      <c r="T16" s="13">
        <f>SUM(G16,J16,M16,P16:R16)-136</f>
        <v>-136</v>
      </c>
      <c r="U16" s="59"/>
      <c r="V16" s="3">
        <f t="shared" si="10"/>
        <v>0</v>
      </c>
      <c r="W16" s="311"/>
      <c r="X16" s="407"/>
      <c r="Y16" s="407"/>
      <c r="Z16" s="407"/>
      <c r="AA16" s="407"/>
      <c r="AC16" s="74" t="str">
        <f t="shared" si="1"/>
        <v/>
      </c>
      <c r="AD16" s="73"/>
      <c r="AE16" s="427"/>
      <c r="AF16" s="73" t="str">
        <f t="shared" si="2"/>
        <v/>
      </c>
      <c r="AG16" s="73"/>
      <c r="AH16" s="443"/>
      <c r="AI16" s="72" t="str">
        <f t="shared" si="3"/>
        <v/>
      </c>
      <c r="AJ16" s="73"/>
      <c r="AK16" s="446"/>
      <c r="AL16" s="75" t="str">
        <f t="shared" si="4"/>
        <v/>
      </c>
      <c r="AM16" s="72" t="str">
        <f t="shared" si="5"/>
        <v/>
      </c>
      <c r="AN16" s="75" t="str">
        <f t="shared" si="6"/>
        <v/>
      </c>
    </row>
    <row r="17" spans="1:40" s="58" customFormat="1" ht="13.5" customHeight="1" x14ac:dyDescent="0.3">
      <c r="A17" s="378"/>
      <c r="B17" s="335" t="s">
        <v>12</v>
      </c>
      <c r="C17" s="336"/>
      <c r="D17" s="15">
        <v>340</v>
      </c>
      <c r="E17" s="337">
        <f>SUM(G17,J17,M17,P17:R17)+SUM(I17,L17,O17)</f>
        <v>0</v>
      </c>
      <c r="F17" s="338"/>
      <c r="G17" s="159"/>
      <c r="H17" s="160"/>
      <c r="I17" s="224">
        <f t="shared" si="7"/>
        <v>0</v>
      </c>
      <c r="J17" s="166"/>
      <c r="K17" s="160"/>
      <c r="L17" s="229">
        <f t="shared" si="8"/>
        <v>0</v>
      </c>
      <c r="M17" s="159"/>
      <c r="N17" s="160"/>
      <c r="O17" s="224">
        <f t="shared" si="9"/>
        <v>0</v>
      </c>
      <c r="P17" s="188"/>
      <c r="Q17" s="189"/>
      <c r="R17" s="190"/>
      <c r="S17" s="14" t="str">
        <f t="shared" si="0"/>
        <v>▽</v>
      </c>
      <c r="T17" s="55">
        <f>SUM(G17,J17,M17,P17:R17)-D17</f>
        <v>-340</v>
      </c>
      <c r="U17" s="59"/>
      <c r="V17" s="4">
        <f t="shared" si="10"/>
        <v>0</v>
      </c>
      <c r="W17" s="311"/>
      <c r="X17" s="303"/>
      <c r="Y17" s="303"/>
      <c r="Z17" s="303"/>
      <c r="AA17" s="303"/>
      <c r="AC17" s="78" t="str">
        <f t="shared" si="1"/>
        <v/>
      </c>
      <c r="AD17" s="77"/>
      <c r="AE17" s="274">
        <f>I17</f>
        <v>0</v>
      </c>
      <c r="AF17" s="77" t="str">
        <f t="shared" si="2"/>
        <v/>
      </c>
      <c r="AG17" s="77"/>
      <c r="AH17" s="274">
        <f>L17</f>
        <v>0</v>
      </c>
      <c r="AI17" s="76" t="str">
        <f t="shared" si="3"/>
        <v/>
      </c>
      <c r="AJ17" s="77"/>
      <c r="AK17" s="77">
        <f>O17</f>
        <v>0</v>
      </c>
      <c r="AL17" s="79" t="str">
        <f t="shared" si="4"/>
        <v/>
      </c>
      <c r="AM17" s="76" t="str">
        <f t="shared" si="5"/>
        <v/>
      </c>
      <c r="AN17" s="79" t="str">
        <f t="shared" si="6"/>
        <v/>
      </c>
    </row>
    <row r="18" spans="1:40" s="58" customFormat="1" ht="13.5" customHeight="1" x14ac:dyDescent="0.3">
      <c r="A18" s="378"/>
      <c r="B18" s="320" t="s">
        <v>64</v>
      </c>
      <c r="C18" s="143" t="s">
        <v>13</v>
      </c>
      <c r="D18" s="325">
        <v>204</v>
      </c>
      <c r="E18" s="5">
        <f t="shared" si="12"/>
        <v>0</v>
      </c>
      <c r="F18" s="332">
        <f>SUM(E18:E24)</f>
        <v>0</v>
      </c>
      <c r="G18" s="153"/>
      <c r="H18" s="154"/>
      <c r="I18" s="221">
        <f t="shared" si="7"/>
        <v>0</v>
      </c>
      <c r="J18" s="167"/>
      <c r="K18" s="168"/>
      <c r="L18" s="230">
        <f t="shared" si="8"/>
        <v>0</v>
      </c>
      <c r="M18" s="173"/>
      <c r="N18" s="168"/>
      <c r="O18" s="233">
        <f t="shared" si="9"/>
        <v>0</v>
      </c>
      <c r="P18" s="191"/>
      <c r="Q18" s="180"/>
      <c r="R18" s="181"/>
      <c r="S18" s="396" t="str">
        <f t="shared" si="0"/>
        <v>▽</v>
      </c>
      <c r="T18" s="421">
        <f>SUM(G18:G24,J18:J24,M18:M24,P18:R24)-D18</f>
        <v>-204</v>
      </c>
      <c r="U18" s="59"/>
      <c r="V18" s="393">
        <f>SUM(G18:G24,J18:J24,M18:M24,P18:R24)</f>
        <v>0</v>
      </c>
      <c r="W18" s="311"/>
      <c r="X18" s="405" t="s">
        <v>87</v>
      </c>
      <c r="Y18" s="406"/>
      <c r="Z18" s="406"/>
      <c r="AA18" s="406"/>
      <c r="AC18" s="66" t="str">
        <f t="shared" si="1"/>
        <v/>
      </c>
      <c r="AD18" s="80"/>
      <c r="AE18" s="425">
        <f>SUM(I18:I24)</f>
        <v>0</v>
      </c>
      <c r="AF18" s="80" t="str">
        <f t="shared" si="2"/>
        <v/>
      </c>
      <c r="AG18" s="80"/>
      <c r="AH18" s="453">
        <f>SUM(L18:L24)</f>
        <v>0</v>
      </c>
      <c r="AI18" s="81" t="str">
        <f t="shared" si="3"/>
        <v/>
      </c>
      <c r="AJ18" s="80"/>
      <c r="AK18" s="447">
        <f>SUM(O18:O24)</f>
        <v>0</v>
      </c>
      <c r="AL18" s="82" t="str">
        <f t="shared" si="4"/>
        <v/>
      </c>
      <c r="AM18" s="81" t="str">
        <f t="shared" si="5"/>
        <v/>
      </c>
      <c r="AN18" s="82" t="str">
        <f t="shared" si="6"/>
        <v/>
      </c>
    </row>
    <row r="19" spans="1:40" s="58" customFormat="1" ht="13.5" customHeight="1" x14ac:dyDescent="0.3">
      <c r="A19" s="378"/>
      <c r="B19" s="321"/>
      <c r="C19" s="144" t="s">
        <v>14</v>
      </c>
      <c r="D19" s="326"/>
      <c r="E19" s="6">
        <f t="shared" si="12"/>
        <v>0</v>
      </c>
      <c r="F19" s="333"/>
      <c r="G19" s="155"/>
      <c r="H19" s="156"/>
      <c r="I19" s="222">
        <f t="shared" si="7"/>
        <v>0</v>
      </c>
      <c r="J19" s="169"/>
      <c r="K19" s="170"/>
      <c r="L19" s="231">
        <f t="shared" si="8"/>
        <v>0</v>
      </c>
      <c r="M19" s="174"/>
      <c r="N19" s="170"/>
      <c r="O19" s="234">
        <f t="shared" si="9"/>
        <v>0</v>
      </c>
      <c r="P19" s="192"/>
      <c r="Q19" s="183"/>
      <c r="R19" s="184"/>
      <c r="S19" s="397" t="str">
        <f t="shared" si="0"/>
        <v>○</v>
      </c>
      <c r="T19" s="422">
        <f t="shared" ref="T19:T30" si="13">SUM(G19,J19,M19,P19:R19)-V19</f>
        <v>0</v>
      </c>
      <c r="U19" s="59"/>
      <c r="V19" s="394"/>
      <c r="W19" s="311"/>
      <c r="X19" s="434"/>
      <c r="Y19" s="434"/>
      <c r="Z19" s="434"/>
      <c r="AA19" s="434"/>
      <c r="AC19" s="70" t="str">
        <f t="shared" si="1"/>
        <v/>
      </c>
      <c r="AD19" s="83"/>
      <c r="AE19" s="426"/>
      <c r="AF19" s="83" t="str">
        <f t="shared" si="2"/>
        <v/>
      </c>
      <c r="AG19" s="83"/>
      <c r="AH19" s="454"/>
      <c r="AI19" s="84" t="str">
        <f t="shared" si="3"/>
        <v/>
      </c>
      <c r="AJ19" s="83"/>
      <c r="AK19" s="448"/>
      <c r="AL19" s="85" t="str">
        <f t="shared" si="4"/>
        <v/>
      </c>
      <c r="AM19" s="84" t="str">
        <f t="shared" si="5"/>
        <v/>
      </c>
      <c r="AN19" s="85" t="str">
        <f t="shared" si="6"/>
        <v/>
      </c>
    </row>
    <row r="20" spans="1:40" s="58" customFormat="1" ht="13.5" customHeight="1" x14ac:dyDescent="0.3">
      <c r="A20" s="378"/>
      <c r="B20" s="321"/>
      <c r="C20" s="144" t="s">
        <v>15</v>
      </c>
      <c r="D20" s="326"/>
      <c r="E20" s="6">
        <f t="shared" si="12"/>
        <v>0</v>
      </c>
      <c r="F20" s="333"/>
      <c r="G20" s="155"/>
      <c r="H20" s="156"/>
      <c r="I20" s="222">
        <f t="shared" si="7"/>
        <v>0</v>
      </c>
      <c r="J20" s="171"/>
      <c r="K20" s="172"/>
      <c r="L20" s="227">
        <f t="shared" si="8"/>
        <v>0</v>
      </c>
      <c r="M20" s="175"/>
      <c r="N20" s="172"/>
      <c r="O20" s="222">
        <f t="shared" si="9"/>
        <v>0</v>
      </c>
      <c r="P20" s="182"/>
      <c r="Q20" s="183"/>
      <c r="R20" s="184"/>
      <c r="S20" s="397" t="str">
        <f t="shared" si="0"/>
        <v>○</v>
      </c>
      <c r="T20" s="422">
        <f t="shared" si="13"/>
        <v>0</v>
      </c>
      <c r="U20" s="59"/>
      <c r="V20" s="394"/>
      <c r="W20" s="311"/>
      <c r="X20" s="434"/>
      <c r="Y20" s="434"/>
      <c r="Z20" s="434"/>
      <c r="AA20" s="434"/>
      <c r="AC20" s="70" t="str">
        <f t="shared" si="1"/>
        <v/>
      </c>
      <c r="AD20" s="86"/>
      <c r="AE20" s="426"/>
      <c r="AF20" s="86" t="str">
        <f t="shared" si="2"/>
        <v/>
      </c>
      <c r="AG20" s="86"/>
      <c r="AH20" s="454"/>
      <c r="AI20" s="87" t="str">
        <f t="shared" si="3"/>
        <v/>
      </c>
      <c r="AJ20" s="86"/>
      <c r="AK20" s="448"/>
      <c r="AL20" s="71" t="str">
        <f t="shared" si="4"/>
        <v/>
      </c>
      <c r="AM20" s="87" t="str">
        <f t="shared" si="5"/>
        <v/>
      </c>
      <c r="AN20" s="71" t="str">
        <f t="shared" si="6"/>
        <v/>
      </c>
    </row>
    <row r="21" spans="1:40" s="58" customFormat="1" ht="13.5" customHeight="1" x14ac:dyDescent="0.3">
      <c r="A21" s="378"/>
      <c r="B21" s="321"/>
      <c r="C21" s="148" t="s">
        <v>58</v>
      </c>
      <c r="D21" s="326"/>
      <c r="E21" s="6">
        <f t="shared" si="12"/>
        <v>0</v>
      </c>
      <c r="F21" s="333"/>
      <c r="G21" s="155"/>
      <c r="H21" s="156"/>
      <c r="I21" s="222">
        <f t="shared" si="7"/>
        <v>0</v>
      </c>
      <c r="J21" s="171"/>
      <c r="K21" s="172"/>
      <c r="L21" s="227">
        <f t="shared" si="8"/>
        <v>0</v>
      </c>
      <c r="M21" s="175"/>
      <c r="N21" s="172"/>
      <c r="O21" s="222">
        <f t="shared" si="9"/>
        <v>0</v>
      </c>
      <c r="P21" s="182"/>
      <c r="Q21" s="183"/>
      <c r="R21" s="184"/>
      <c r="S21" s="397" t="str">
        <f t="shared" si="0"/>
        <v>○</v>
      </c>
      <c r="T21" s="422">
        <f t="shared" si="13"/>
        <v>0</v>
      </c>
      <c r="U21" s="59"/>
      <c r="V21" s="394"/>
      <c r="W21" s="311"/>
      <c r="X21" s="434"/>
      <c r="Y21" s="434"/>
      <c r="Z21" s="434"/>
      <c r="AA21" s="434"/>
      <c r="AC21" s="70" t="str">
        <f t="shared" si="1"/>
        <v/>
      </c>
      <c r="AD21" s="86"/>
      <c r="AE21" s="426"/>
      <c r="AF21" s="86" t="str">
        <f t="shared" si="2"/>
        <v/>
      </c>
      <c r="AG21" s="86"/>
      <c r="AH21" s="454"/>
      <c r="AI21" s="87" t="str">
        <f t="shared" si="3"/>
        <v/>
      </c>
      <c r="AJ21" s="86"/>
      <c r="AK21" s="448"/>
      <c r="AL21" s="71" t="str">
        <f t="shared" si="4"/>
        <v/>
      </c>
      <c r="AM21" s="87" t="str">
        <f t="shared" si="5"/>
        <v/>
      </c>
      <c r="AN21" s="71" t="str">
        <f t="shared" si="6"/>
        <v/>
      </c>
    </row>
    <row r="22" spans="1:40" s="58" customFormat="1" ht="13.5" customHeight="1" x14ac:dyDescent="0.3">
      <c r="A22" s="378"/>
      <c r="B22" s="321"/>
      <c r="C22" s="144" t="s">
        <v>16</v>
      </c>
      <c r="D22" s="326"/>
      <c r="E22" s="6">
        <f t="shared" si="12"/>
        <v>0</v>
      </c>
      <c r="F22" s="333"/>
      <c r="G22" s="155"/>
      <c r="H22" s="156"/>
      <c r="I22" s="222">
        <f t="shared" si="7"/>
        <v>0</v>
      </c>
      <c r="J22" s="171"/>
      <c r="K22" s="172"/>
      <c r="L22" s="227">
        <f t="shared" si="8"/>
        <v>0</v>
      </c>
      <c r="M22" s="175"/>
      <c r="N22" s="172"/>
      <c r="O22" s="222">
        <f t="shared" si="9"/>
        <v>0</v>
      </c>
      <c r="P22" s="182"/>
      <c r="Q22" s="183"/>
      <c r="R22" s="184"/>
      <c r="S22" s="397" t="str">
        <f t="shared" si="0"/>
        <v>○</v>
      </c>
      <c r="T22" s="422">
        <f t="shared" si="13"/>
        <v>0</v>
      </c>
      <c r="U22" s="59"/>
      <c r="V22" s="394"/>
      <c r="W22" s="311"/>
      <c r="X22" s="434"/>
      <c r="Y22" s="434"/>
      <c r="Z22" s="434"/>
      <c r="AA22" s="434"/>
      <c r="AC22" s="70" t="str">
        <f t="shared" si="1"/>
        <v/>
      </c>
      <c r="AD22" s="86"/>
      <c r="AE22" s="426"/>
      <c r="AF22" s="86" t="str">
        <f t="shared" si="2"/>
        <v/>
      </c>
      <c r="AG22" s="86"/>
      <c r="AH22" s="454"/>
      <c r="AI22" s="87" t="str">
        <f t="shared" si="3"/>
        <v/>
      </c>
      <c r="AJ22" s="86"/>
      <c r="AK22" s="448"/>
      <c r="AL22" s="71" t="str">
        <f t="shared" si="4"/>
        <v/>
      </c>
      <c r="AM22" s="87" t="str">
        <f t="shared" si="5"/>
        <v/>
      </c>
      <c r="AN22" s="71" t="str">
        <f t="shared" si="6"/>
        <v/>
      </c>
    </row>
    <row r="23" spans="1:40" s="58" customFormat="1" ht="13.5" customHeight="1" x14ac:dyDescent="0.3">
      <c r="A23" s="378"/>
      <c r="B23" s="321"/>
      <c r="C23" s="144" t="s">
        <v>17</v>
      </c>
      <c r="D23" s="326"/>
      <c r="E23" s="6">
        <f t="shared" si="12"/>
        <v>0</v>
      </c>
      <c r="F23" s="333"/>
      <c r="G23" s="155"/>
      <c r="H23" s="156"/>
      <c r="I23" s="222">
        <f t="shared" si="7"/>
        <v>0</v>
      </c>
      <c r="J23" s="164"/>
      <c r="K23" s="156"/>
      <c r="L23" s="227">
        <f t="shared" si="8"/>
        <v>0</v>
      </c>
      <c r="M23" s="155"/>
      <c r="N23" s="156"/>
      <c r="O23" s="222">
        <f t="shared" si="9"/>
        <v>0</v>
      </c>
      <c r="P23" s="182"/>
      <c r="Q23" s="183"/>
      <c r="R23" s="184"/>
      <c r="S23" s="397" t="str">
        <f t="shared" si="0"/>
        <v>○</v>
      </c>
      <c r="T23" s="422">
        <f t="shared" si="13"/>
        <v>0</v>
      </c>
      <c r="U23" s="59"/>
      <c r="V23" s="394"/>
      <c r="W23" s="311"/>
      <c r="X23" s="434"/>
      <c r="Y23" s="434"/>
      <c r="Z23" s="434"/>
      <c r="AA23" s="434"/>
      <c r="AC23" s="70" t="str">
        <f t="shared" si="1"/>
        <v/>
      </c>
      <c r="AD23" s="69"/>
      <c r="AE23" s="426"/>
      <c r="AF23" s="69" t="str">
        <f t="shared" si="2"/>
        <v/>
      </c>
      <c r="AG23" s="69"/>
      <c r="AH23" s="454"/>
      <c r="AI23" s="68" t="str">
        <f t="shared" si="3"/>
        <v/>
      </c>
      <c r="AJ23" s="69"/>
      <c r="AK23" s="448"/>
      <c r="AL23" s="71" t="str">
        <f t="shared" si="4"/>
        <v/>
      </c>
      <c r="AM23" s="68" t="str">
        <f t="shared" si="5"/>
        <v/>
      </c>
      <c r="AN23" s="71" t="str">
        <f t="shared" si="6"/>
        <v/>
      </c>
    </row>
    <row r="24" spans="1:40" s="58" customFormat="1" ht="13.5" customHeight="1" x14ac:dyDescent="0.3">
      <c r="A24" s="378"/>
      <c r="B24" s="322"/>
      <c r="C24" s="304" t="s">
        <v>31</v>
      </c>
      <c r="D24" s="327"/>
      <c r="E24" s="7">
        <f t="shared" si="12"/>
        <v>0</v>
      </c>
      <c r="F24" s="334"/>
      <c r="G24" s="157"/>
      <c r="H24" s="158"/>
      <c r="I24" s="223">
        <f t="shared" si="7"/>
        <v>0</v>
      </c>
      <c r="J24" s="165"/>
      <c r="K24" s="158"/>
      <c r="L24" s="228">
        <f t="shared" si="8"/>
        <v>0</v>
      </c>
      <c r="M24" s="157"/>
      <c r="N24" s="158"/>
      <c r="O24" s="223">
        <f t="shared" si="9"/>
        <v>0</v>
      </c>
      <c r="P24" s="185"/>
      <c r="Q24" s="186"/>
      <c r="R24" s="187"/>
      <c r="S24" s="398" t="str">
        <f t="shared" si="0"/>
        <v>○</v>
      </c>
      <c r="T24" s="423">
        <f t="shared" si="13"/>
        <v>0</v>
      </c>
      <c r="U24" s="59"/>
      <c r="V24" s="395"/>
      <c r="W24" s="311"/>
      <c r="X24" s="407"/>
      <c r="Y24" s="407"/>
      <c r="Z24" s="407"/>
      <c r="AA24" s="407"/>
      <c r="AC24" s="74" t="str">
        <f t="shared" si="1"/>
        <v/>
      </c>
      <c r="AD24" s="73"/>
      <c r="AE24" s="427"/>
      <c r="AF24" s="73" t="str">
        <f t="shared" si="2"/>
        <v/>
      </c>
      <c r="AG24" s="73"/>
      <c r="AH24" s="455"/>
      <c r="AI24" s="72" t="str">
        <f t="shared" si="3"/>
        <v/>
      </c>
      <c r="AJ24" s="73"/>
      <c r="AK24" s="449"/>
      <c r="AL24" s="75" t="str">
        <f t="shared" si="4"/>
        <v/>
      </c>
      <c r="AM24" s="72" t="str">
        <f t="shared" si="5"/>
        <v/>
      </c>
      <c r="AN24" s="75" t="str">
        <f t="shared" si="6"/>
        <v/>
      </c>
    </row>
    <row r="25" spans="1:40" s="58" customFormat="1" ht="13.5" customHeight="1" x14ac:dyDescent="0.3">
      <c r="A25" s="379"/>
      <c r="B25" s="339" t="s">
        <v>48</v>
      </c>
      <c r="C25" s="340"/>
      <c r="D25" s="23">
        <f>SUM(D6:D24)</f>
        <v>3060</v>
      </c>
      <c r="E25" s="358">
        <f>SUM(E6,F7,E10,F11,F13,F15,E17,F18)</f>
        <v>0</v>
      </c>
      <c r="F25" s="359"/>
      <c r="G25" s="241">
        <f>SUM(G6:G24)</f>
        <v>0</v>
      </c>
      <c r="H25" s="88">
        <f t="shared" ref="H25:R25" si="14">SUM(H6:H24)</f>
        <v>0</v>
      </c>
      <c r="I25" s="89">
        <f t="shared" si="14"/>
        <v>0</v>
      </c>
      <c r="J25" s="243">
        <f t="shared" si="14"/>
        <v>0</v>
      </c>
      <c r="K25" s="88">
        <f t="shared" si="14"/>
        <v>0</v>
      </c>
      <c r="L25" s="90">
        <f t="shared" si="14"/>
        <v>0</v>
      </c>
      <c r="M25" s="241">
        <f t="shared" si="14"/>
        <v>0</v>
      </c>
      <c r="N25" s="88">
        <f t="shared" si="14"/>
        <v>0</v>
      </c>
      <c r="O25" s="89">
        <f t="shared" si="14"/>
        <v>0</v>
      </c>
      <c r="P25" s="244">
        <f t="shared" si="14"/>
        <v>0</v>
      </c>
      <c r="Q25" s="245">
        <f t="shared" si="14"/>
        <v>0</v>
      </c>
      <c r="R25" s="246">
        <f t="shared" si="14"/>
        <v>0</v>
      </c>
      <c r="S25" s="44"/>
      <c r="T25" s="309">
        <f>SUM(G25,J25,M25,P25:R25)-D25</f>
        <v>-3060</v>
      </c>
      <c r="U25" s="59"/>
      <c r="V25" s="4">
        <f>SUM(V6:V24)</f>
        <v>0</v>
      </c>
      <c r="W25" s="311"/>
      <c r="X25" s="404" t="s">
        <v>86</v>
      </c>
      <c r="Y25" s="404"/>
      <c r="Z25" s="404"/>
      <c r="AA25" s="404"/>
      <c r="AC25" s="91" t="str">
        <f t="shared" si="1"/>
        <v/>
      </c>
      <c r="AD25" s="92"/>
      <c r="AE25" s="275"/>
      <c r="AF25" s="92" t="str">
        <f t="shared" si="2"/>
        <v/>
      </c>
      <c r="AG25" s="92"/>
      <c r="AH25" s="275"/>
      <c r="AI25" s="93" t="str">
        <f t="shared" si="3"/>
        <v/>
      </c>
      <c r="AJ25" s="92"/>
      <c r="AK25" s="92"/>
      <c r="AL25" s="94" t="str">
        <f t="shared" si="4"/>
        <v/>
      </c>
      <c r="AM25" s="93" t="str">
        <f t="shared" si="5"/>
        <v/>
      </c>
      <c r="AN25" s="94" t="str">
        <f t="shared" si="6"/>
        <v/>
      </c>
    </row>
    <row r="26" spans="1:40" s="58" customFormat="1" ht="13.5" customHeight="1" x14ac:dyDescent="0.3">
      <c r="A26" s="369" t="s">
        <v>23</v>
      </c>
      <c r="B26" s="323" t="s">
        <v>18</v>
      </c>
      <c r="C26" s="324"/>
      <c r="D26" s="325">
        <v>306</v>
      </c>
      <c r="E26" s="5">
        <f t="shared" si="12"/>
        <v>0</v>
      </c>
      <c r="F26" s="332">
        <f>SUM(E26:E30)</f>
        <v>0</v>
      </c>
      <c r="G26" s="193"/>
      <c r="H26" s="194"/>
      <c r="I26" s="235">
        <f t="shared" ref="I26:I30" si="15">IF(OR(G26=0,$H$5="X"),0,H26-G26)</f>
        <v>0</v>
      </c>
      <c r="J26" s="200"/>
      <c r="K26" s="194"/>
      <c r="L26" s="238">
        <f t="shared" ref="L26:L30" si="16">IF(OR(J26=0,$K$5="X"),0,K26-J26)</f>
        <v>0</v>
      </c>
      <c r="M26" s="193"/>
      <c r="N26" s="194"/>
      <c r="O26" s="235">
        <f t="shared" ref="O26:O30" si="17">IF(OR(M26=0,$N$5="X"),0,N26-M26)</f>
        <v>0</v>
      </c>
      <c r="P26" s="191"/>
      <c r="Q26" s="203"/>
      <c r="R26" s="204"/>
      <c r="S26" s="396" t="str">
        <f t="shared" ref="S26:S30" si="18">IF(T26=0,"○",IF(T26&gt;0,"△","▽"))</f>
        <v>▽</v>
      </c>
      <c r="T26" s="421">
        <f>SUM(G26:G30,J26:J30,M26:M30,P26:R30)-D26</f>
        <v>-306</v>
      </c>
      <c r="U26" s="59"/>
      <c r="V26" s="393">
        <f>SUM(G26:G30,J26:J30,M26:M30,P26:R30)</f>
        <v>0</v>
      </c>
      <c r="W26" s="306">
        <f>IF($X$4="충청남도",$W$4,0)</f>
        <v>9</v>
      </c>
      <c r="X26" s="459" t="s">
        <v>89</v>
      </c>
      <c r="Y26" s="459"/>
      <c r="Z26" s="459"/>
      <c r="AA26" s="459"/>
      <c r="AC26" s="96" t="str">
        <f t="shared" si="1"/>
        <v/>
      </c>
      <c r="AD26" s="97"/>
      <c r="AE26" s="428">
        <f>SUM(I26:I30)</f>
        <v>0</v>
      </c>
      <c r="AF26" s="97" t="str">
        <f t="shared" si="2"/>
        <v/>
      </c>
      <c r="AG26" s="97"/>
      <c r="AH26" s="456">
        <f>SUM(L26:L30)</f>
        <v>0</v>
      </c>
      <c r="AI26" s="95" t="str">
        <f t="shared" si="3"/>
        <v/>
      </c>
      <c r="AJ26" s="97"/>
      <c r="AK26" s="450">
        <f>SUM(O26:O30)</f>
        <v>0</v>
      </c>
      <c r="AL26" s="82" t="str">
        <f t="shared" si="4"/>
        <v/>
      </c>
      <c r="AM26" s="95" t="str">
        <f t="shared" si="5"/>
        <v/>
      </c>
      <c r="AN26" s="82" t="str">
        <f t="shared" si="6"/>
        <v/>
      </c>
    </row>
    <row r="27" spans="1:40" s="58" customFormat="1" ht="13.5" customHeight="1" x14ac:dyDescent="0.3">
      <c r="A27" s="370"/>
      <c r="B27" s="328" t="s">
        <v>27</v>
      </c>
      <c r="C27" s="149" t="s">
        <v>19</v>
      </c>
      <c r="D27" s="326"/>
      <c r="E27" s="6">
        <f t="shared" si="12"/>
        <v>0</v>
      </c>
      <c r="F27" s="333"/>
      <c r="G27" s="155"/>
      <c r="H27" s="195"/>
      <c r="I27" s="236">
        <f t="shared" si="15"/>
        <v>0</v>
      </c>
      <c r="J27" s="164"/>
      <c r="K27" s="195"/>
      <c r="L27" s="239">
        <f t="shared" si="16"/>
        <v>0</v>
      </c>
      <c r="M27" s="155"/>
      <c r="N27" s="195"/>
      <c r="O27" s="236">
        <f t="shared" si="17"/>
        <v>0</v>
      </c>
      <c r="P27" s="182"/>
      <c r="Q27" s="183"/>
      <c r="R27" s="184"/>
      <c r="S27" s="397" t="str">
        <f t="shared" si="18"/>
        <v>○</v>
      </c>
      <c r="T27" s="422">
        <f t="shared" si="13"/>
        <v>0</v>
      </c>
      <c r="U27" s="59"/>
      <c r="V27" s="394"/>
      <c r="W27" s="306">
        <f>IF($X$4="충청남도",$W$4,0)</f>
        <v>9</v>
      </c>
      <c r="X27" s="459" t="s">
        <v>89</v>
      </c>
      <c r="Y27" s="459"/>
      <c r="Z27" s="459"/>
      <c r="AA27" s="459"/>
      <c r="AC27" s="70" t="str">
        <f t="shared" si="1"/>
        <v/>
      </c>
      <c r="AD27" s="69"/>
      <c r="AE27" s="429"/>
      <c r="AF27" s="69" t="str">
        <f t="shared" si="2"/>
        <v/>
      </c>
      <c r="AG27" s="69"/>
      <c r="AH27" s="457"/>
      <c r="AI27" s="68" t="str">
        <f t="shared" si="3"/>
        <v/>
      </c>
      <c r="AJ27" s="69"/>
      <c r="AK27" s="451"/>
      <c r="AL27" s="71" t="str">
        <f t="shared" si="4"/>
        <v/>
      </c>
      <c r="AM27" s="68" t="str">
        <f t="shared" si="5"/>
        <v/>
      </c>
      <c r="AN27" s="71" t="str">
        <f t="shared" si="6"/>
        <v/>
      </c>
    </row>
    <row r="28" spans="1:40" s="58" customFormat="1" ht="13.5" customHeight="1" x14ac:dyDescent="0.3">
      <c r="A28" s="370"/>
      <c r="B28" s="328"/>
      <c r="C28" s="150" t="s">
        <v>60</v>
      </c>
      <c r="D28" s="326"/>
      <c r="E28" s="6">
        <f t="shared" si="12"/>
        <v>0</v>
      </c>
      <c r="F28" s="333"/>
      <c r="G28" s="196"/>
      <c r="H28" s="197"/>
      <c r="I28" s="236">
        <f t="shared" si="15"/>
        <v>0</v>
      </c>
      <c r="J28" s="201"/>
      <c r="K28" s="197"/>
      <c r="L28" s="239">
        <f t="shared" si="16"/>
        <v>0</v>
      </c>
      <c r="M28" s="196"/>
      <c r="N28" s="197"/>
      <c r="O28" s="236">
        <f t="shared" si="17"/>
        <v>0</v>
      </c>
      <c r="P28" s="192"/>
      <c r="Q28" s="205"/>
      <c r="R28" s="206"/>
      <c r="S28" s="397" t="str">
        <f t="shared" si="18"/>
        <v>○</v>
      </c>
      <c r="T28" s="422">
        <f t="shared" si="13"/>
        <v>0</v>
      </c>
      <c r="U28" s="59"/>
      <c r="V28" s="394"/>
      <c r="W28" s="305">
        <f>SUM(G28,J28,M28,P28:R28)</f>
        <v>0</v>
      </c>
      <c r="X28" s="404" t="s">
        <v>73</v>
      </c>
      <c r="Y28" s="404"/>
      <c r="Z28" s="404"/>
      <c r="AA28" s="404"/>
      <c r="AC28" s="99" t="str">
        <f t="shared" si="1"/>
        <v/>
      </c>
      <c r="AD28" s="100"/>
      <c r="AE28" s="429"/>
      <c r="AF28" s="100" t="str">
        <f t="shared" si="2"/>
        <v/>
      </c>
      <c r="AG28" s="100"/>
      <c r="AH28" s="457"/>
      <c r="AI28" s="98" t="str">
        <f t="shared" si="3"/>
        <v/>
      </c>
      <c r="AJ28" s="100"/>
      <c r="AK28" s="451"/>
      <c r="AL28" s="85" t="str">
        <f t="shared" si="4"/>
        <v/>
      </c>
      <c r="AM28" s="98" t="str">
        <f t="shared" si="5"/>
        <v/>
      </c>
      <c r="AN28" s="85" t="str">
        <f t="shared" si="6"/>
        <v/>
      </c>
    </row>
    <row r="29" spans="1:40" s="58" customFormat="1" ht="13.5" customHeight="1" x14ac:dyDescent="0.3">
      <c r="A29" s="370"/>
      <c r="B29" s="328" t="s">
        <v>20</v>
      </c>
      <c r="C29" s="329"/>
      <c r="D29" s="326"/>
      <c r="E29" s="6">
        <f t="shared" si="12"/>
        <v>0</v>
      </c>
      <c r="F29" s="333"/>
      <c r="G29" s="196"/>
      <c r="H29" s="197"/>
      <c r="I29" s="236">
        <f t="shared" si="15"/>
        <v>0</v>
      </c>
      <c r="J29" s="201"/>
      <c r="K29" s="197"/>
      <c r="L29" s="239">
        <f t="shared" si="16"/>
        <v>0</v>
      </c>
      <c r="M29" s="196"/>
      <c r="N29" s="197"/>
      <c r="O29" s="236">
        <f t="shared" si="17"/>
        <v>0</v>
      </c>
      <c r="P29" s="192"/>
      <c r="Q29" s="205"/>
      <c r="R29" s="206"/>
      <c r="S29" s="397" t="str">
        <f t="shared" si="18"/>
        <v>○</v>
      </c>
      <c r="T29" s="422">
        <f t="shared" si="13"/>
        <v>0</v>
      </c>
      <c r="U29" s="59"/>
      <c r="V29" s="394"/>
      <c r="W29" s="306">
        <f>IF($X$4="충청남도",$W$4,0)</f>
        <v>9</v>
      </c>
      <c r="X29" s="459" t="s">
        <v>89</v>
      </c>
      <c r="Y29" s="459"/>
      <c r="Z29" s="459"/>
      <c r="AA29" s="459"/>
      <c r="AC29" s="99" t="str">
        <f t="shared" si="1"/>
        <v/>
      </c>
      <c r="AD29" s="100"/>
      <c r="AE29" s="429"/>
      <c r="AF29" s="100" t="str">
        <f t="shared" si="2"/>
        <v/>
      </c>
      <c r="AG29" s="100"/>
      <c r="AH29" s="457"/>
      <c r="AI29" s="98" t="str">
        <f t="shared" si="3"/>
        <v/>
      </c>
      <c r="AJ29" s="100"/>
      <c r="AK29" s="451"/>
      <c r="AL29" s="85" t="str">
        <f t="shared" si="4"/>
        <v/>
      </c>
      <c r="AM29" s="98" t="str">
        <f t="shared" si="5"/>
        <v/>
      </c>
      <c r="AN29" s="85" t="str">
        <f t="shared" si="6"/>
        <v/>
      </c>
    </row>
    <row r="30" spans="1:40" s="58" customFormat="1" ht="13.5" customHeight="1" x14ac:dyDescent="0.3">
      <c r="A30" s="370"/>
      <c r="B30" s="330" t="s">
        <v>21</v>
      </c>
      <c r="C30" s="331"/>
      <c r="D30" s="327"/>
      <c r="E30" s="7">
        <f t="shared" si="12"/>
        <v>0</v>
      </c>
      <c r="F30" s="334"/>
      <c r="G30" s="198"/>
      <c r="H30" s="199"/>
      <c r="I30" s="237">
        <f t="shared" si="15"/>
        <v>0</v>
      </c>
      <c r="J30" s="202"/>
      <c r="K30" s="199"/>
      <c r="L30" s="240">
        <f t="shared" si="16"/>
        <v>0</v>
      </c>
      <c r="M30" s="198"/>
      <c r="N30" s="199"/>
      <c r="O30" s="237">
        <f t="shared" si="17"/>
        <v>0</v>
      </c>
      <c r="P30" s="207"/>
      <c r="Q30" s="208"/>
      <c r="R30" s="209"/>
      <c r="S30" s="398" t="str">
        <f t="shared" si="18"/>
        <v>○</v>
      </c>
      <c r="T30" s="423">
        <f t="shared" si="13"/>
        <v>0</v>
      </c>
      <c r="U30" s="59"/>
      <c r="V30" s="395"/>
      <c r="W30" s="306">
        <f>IF($X$4="충청남도",$W$4,0)</f>
        <v>9</v>
      </c>
      <c r="X30" s="459" t="s">
        <v>89</v>
      </c>
      <c r="Y30" s="459"/>
      <c r="Z30" s="459"/>
      <c r="AA30" s="459"/>
      <c r="AC30" s="102" t="str">
        <f t="shared" si="1"/>
        <v/>
      </c>
      <c r="AD30" s="103"/>
      <c r="AE30" s="430"/>
      <c r="AF30" s="103" t="str">
        <f t="shared" si="2"/>
        <v/>
      </c>
      <c r="AG30" s="103"/>
      <c r="AH30" s="458"/>
      <c r="AI30" s="101" t="str">
        <f t="shared" si="3"/>
        <v/>
      </c>
      <c r="AJ30" s="103"/>
      <c r="AK30" s="452"/>
      <c r="AL30" s="104" t="str">
        <f t="shared" si="4"/>
        <v/>
      </c>
      <c r="AM30" s="101" t="str">
        <f t="shared" si="5"/>
        <v/>
      </c>
      <c r="AN30" s="104" t="str">
        <f t="shared" si="6"/>
        <v/>
      </c>
    </row>
    <row r="31" spans="1:40" s="58" customFormat="1" ht="13.5" customHeight="1" x14ac:dyDescent="0.3">
      <c r="A31" s="371"/>
      <c r="B31" s="339" t="s">
        <v>49</v>
      </c>
      <c r="C31" s="340"/>
      <c r="D31" s="45"/>
      <c r="E31" s="341">
        <f>F26</f>
        <v>0</v>
      </c>
      <c r="F31" s="342"/>
      <c r="G31" s="24">
        <f t="shared" ref="G31:R31" si="19">SUM(G26:G30)</f>
        <v>0</v>
      </c>
      <c r="H31" s="25">
        <f t="shared" si="19"/>
        <v>0</v>
      </c>
      <c r="I31" s="26">
        <f t="shared" si="19"/>
        <v>0</v>
      </c>
      <c r="J31" s="27">
        <f t="shared" si="19"/>
        <v>0</v>
      </c>
      <c r="K31" s="25">
        <f t="shared" si="19"/>
        <v>0</v>
      </c>
      <c r="L31" s="28">
        <f t="shared" si="19"/>
        <v>0</v>
      </c>
      <c r="M31" s="24">
        <f t="shared" si="19"/>
        <v>0</v>
      </c>
      <c r="N31" s="25">
        <f t="shared" si="19"/>
        <v>0</v>
      </c>
      <c r="O31" s="26">
        <f t="shared" si="19"/>
        <v>0</v>
      </c>
      <c r="P31" s="29">
        <f t="shared" si="19"/>
        <v>0</v>
      </c>
      <c r="Q31" s="30">
        <f t="shared" si="19"/>
        <v>0</v>
      </c>
      <c r="R31" s="31">
        <f t="shared" si="19"/>
        <v>0</v>
      </c>
      <c r="S31" s="45"/>
      <c r="T31" s="267"/>
      <c r="U31" s="59"/>
      <c r="V31" s="47">
        <f>SUM(G31,J31,M31,P31:R31)</f>
        <v>0</v>
      </c>
      <c r="W31" s="311"/>
      <c r="X31" s="404" t="s">
        <v>91</v>
      </c>
      <c r="Y31" s="404"/>
      <c r="Z31" s="404"/>
      <c r="AA31" s="404"/>
      <c r="AC31" s="105" t="str">
        <f t="shared" si="1"/>
        <v/>
      </c>
      <c r="AD31" s="279"/>
      <c r="AE31" s="279"/>
      <c r="AF31" s="106" t="str">
        <f t="shared" si="2"/>
        <v/>
      </c>
      <c r="AG31" s="279"/>
      <c r="AH31" s="279"/>
      <c r="AI31" s="107" t="str">
        <f t="shared" si="3"/>
        <v/>
      </c>
      <c r="AJ31" s="106"/>
      <c r="AK31" s="106"/>
      <c r="AL31" s="108" t="str">
        <f t="shared" si="4"/>
        <v/>
      </c>
      <c r="AM31" s="107" t="str">
        <f t="shared" si="5"/>
        <v/>
      </c>
      <c r="AN31" s="108" t="str">
        <f t="shared" si="6"/>
        <v/>
      </c>
    </row>
    <row r="32" spans="1:40" s="58" customFormat="1" ht="13.5" customHeight="1" x14ac:dyDescent="0.3">
      <c r="A32" s="315" t="s">
        <v>47</v>
      </c>
      <c r="B32" s="316"/>
      <c r="C32" s="317"/>
      <c r="D32" s="35">
        <f>D25+D26</f>
        <v>3366</v>
      </c>
      <c r="E32" s="318">
        <f t="shared" ref="E32:R32" si="20">E25+E31</f>
        <v>0</v>
      </c>
      <c r="F32" s="319">
        <f t="shared" si="20"/>
        <v>0</v>
      </c>
      <c r="G32" s="242">
        <f t="shared" si="20"/>
        <v>0</v>
      </c>
      <c r="H32" s="36">
        <f t="shared" si="20"/>
        <v>0</v>
      </c>
      <c r="I32" s="37">
        <f t="shared" si="20"/>
        <v>0</v>
      </c>
      <c r="J32" s="247">
        <f t="shared" si="20"/>
        <v>0</v>
      </c>
      <c r="K32" s="36">
        <f t="shared" si="20"/>
        <v>0</v>
      </c>
      <c r="L32" s="38">
        <f t="shared" si="20"/>
        <v>0</v>
      </c>
      <c r="M32" s="242">
        <f t="shared" si="20"/>
        <v>0</v>
      </c>
      <c r="N32" s="36">
        <f t="shared" si="20"/>
        <v>0</v>
      </c>
      <c r="O32" s="37">
        <f t="shared" si="20"/>
        <v>0</v>
      </c>
      <c r="P32" s="248">
        <f t="shared" si="20"/>
        <v>0</v>
      </c>
      <c r="Q32" s="249">
        <f t="shared" si="20"/>
        <v>0</v>
      </c>
      <c r="R32" s="250">
        <f t="shared" si="20"/>
        <v>0</v>
      </c>
      <c r="S32" s="44"/>
      <c r="T32" s="268">
        <f>SUM(G32,J32,M32,P32:R32)-D32</f>
        <v>-3366</v>
      </c>
      <c r="U32" s="59"/>
      <c r="V32" s="4">
        <f>SUM(V25,V31)</f>
        <v>0</v>
      </c>
      <c r="W32" s="311"/>
      <c r="X32" s="303"/>
      <c r="Y32" s="303"/>
      <c r="Z32" s="303"/>
      <c r="AA32" s="303"/>
      <c r="AC32" s="109" t="str">
        <f t="shared" si="1"/>
        <v/>
      </c>
      <c r="AD32" s="280"/>
      <c r="AE32" s="280"/>
      <c r="AF32" s="110" t="str">
        <f t="shared" si="2"/>
        <v/>
      </c>
      <c r="AG32" s="280"/>
      <c r="AH32" s="280"/>
      <c r="AI32" s="111" t="str">
        <f t="shared" si="3"/>
        <v/>
      </c>
      <c r="AJ32" s="287"/>
      <c r="AK32" s="287"/>
      <c r="AL32" s="112" t="str">
        <f t="shared" si="4"/>
        <v/>
      </c>
      <c r="AM32" s="111" t="str">
        <f t="shared" si="5"/>
        <v/>
      </c>
      <c r="AN32" s="112" t="str">
        <f t="shared" si="6"/>
        <v/>
      </c>
    </row>
    <row r="33" spans="1:40" s="58" customFormat="1" ht="13.5" customHeight="1" x14ac:dyDescent="0.3">
      <c r="A33" s="347" t="s">
        <v>59</v>
      </c>
      <c r="B33" s="348"/>
      <c r="C33" s="34" t="s">
        <v>43</v>
      </c>
      <c r="D33" s="46"/>
      <c r="E33" s="360">
        <f>SUM(G33,J33,M33,P33:R33)+SUM(I33,L33,O33)</f>
        <v>0</v>
      </c>
      <c r="F33" s="360"/>
      <c r="G33" s="210"/>
      <c r="H33" s="211"/>
      <c r="I33" s="233">
        <f>IF(OR(G33=0,$H$5="X"),0,H33-G33)</f>
        <v>0</v>
      </c>
      <c r="J33" s="212"/>
      <c r="K33" s="211"/>
      <c r="L33" s="230">
        <f>IF(OR(J33=0,$K$5="X"),0,K33-J33)</f>
        <v>0</v>
      </c>
      <c r="M33" s="210"/>
      <c r="N33" s="211"/>
      <c r="O33" s="233">
        <f>IF(OR(M33=0,$N$5="X"),0,N33-M33)</f>
        <v>0</v>
      </c>
      <c r="P33" s="213"/>
      <c r="Q33" s="214"/>
      <c r="R33" s="215"/>
      <c r="S33" s="8" t="str">
        <f>IF(SUM(G33,J33,M33,P33:R33)=0,"",IF(T33=0,"○",IF(T33&gt;0,"△","▽")))</f>
        <v/>
      </c>
      <c r="T33" s="9">
        <f>SUM(G33,J33,M33,P33:R33)-D33</f>
        <v>0</v>
      </c>
      <c r="U33" s="59"/>
      <c r="V33" s="48">
        <f>SUM(G33,J33,M33,P33:R33)</f>
        <v>0</v>
      </c>
      <c r="W33" s="311"/>
      <c r="X33" s="404" t="s">
        <v>76</v>
      </c>
      <c r="Y33" s="404"/>
      <c r="Z33" s="404"/>
      <c r="AA33" s="404"/>
      <c r="AC33" s="105" t="str">
        <f t="shared" si="1"/>
        <v/>
      </c>
      <c r="AD33" s="279"/>
      <c r="AE33" s="279"/>
      <c r="AF33" s="106" t="str">
        <f t="shared" si="2"/>
        <v/>
      </c>
      <c r="AG33" s="279"/>
      <c r="AH33" s="279"/>
      <c r="AI33" s="107" t="str">
        <f t="shared" si="3"/>
        <v/>
      </c>
      <c r="AJ33" s="286"/>
      <c r="AK33" s="286"/>
      <c r="AL33" s="108" t="str">
        <f t="shared" si="4"/>
        <v/>
      </c>
      <c r="AM33" s="107" t="str">
        <f t="shared" si="5"/>
        <v/>
      </c>
      <c r="AN33" s="108" t="str">
        <f t="shared" si="6"/>
        <v/>
      </c>
    </row>
    <row r="34" spans="1:40" s="58" customFormat="1" ht="13.5" customHeight="1" x14ac:dyDescent="0.3">
      <c r="A34" s="349"/>
      <c r="B34" s="350"/>
      <c r="C34" s="39" t="s">
        <v>61</v>
      </c>
      <c r="D34" s="49">
        <v>136</v>
      </c>
      <c r="E34" s="346">
        <f>SUM(G34:R34)</f>
        <v>0</v>
      </c>
      <c r="F34" s="346"/>
      <c r="G34" s="113">
        <f>G14+G28+G33</f>
        <v>0</v>
      </c>
      <c r="H34" s="125"/>
      <c r="I34" s="126"/>
      <c r="J34" s="114">
        <f t="shared" ref="J34:R34" si="21">J14+J28+J33</f>
        <v>0</v>
      </c>
      <c r="K34" s="125"/>
      <c r="L34" s="127"/>
      <c r="M34" s="113">
        <f t="shared" si="21"/>
        <v>0</v>
      </c>
      <c r="N34" s="125"/>
      <c r="O34" s="128"/>
      <c r="P34" s="115">
        <f t="shared" si="21"/>
        <v>0</v>
      </c>
      <c r="Q34" s="116">
        <f t="shared" si="21"/>
        <v>0</v>
      </c>
      <c r="R34" s="117">
        <f t="shared" si="21"/>
        <v>0</v>
      </c>
      <c r="S34" s="12" t="str">
        <f>IF(SUM(G34,J34,M34,P34:R34)=0,"",IF(T34=0,"○",IF(T34&gt;0,"△","▽")))</f>
        <v/>
      </c>
      <c r="T34" s="40">
        <f t="shared" ref="T34" si="22">SUM(G34,J34,M34,P34:R34)-V34</f>
        <v>0</v>
      </c>
      <c r="U34" s="59"/>
      <c r="V34" s="41">
        <f>SUM(G34,J34,M34,P34:R34)</f>
        <v>0</v>
      </c>
      <c r="W34" s="311"/>
      <c r="X34" s="404" t="s">
        <v>77</v>
      </c>
      <c r="Y34" s="404"/>
      <c r="Z34" s="404"/>
      <c r="AA34" s="404"/>
      <c r="AC34" s="105" t="str">
        <f t="shared" si="1"/>
        <v/>
      </c>
      <c r="AD34" s="279"/>
      <c r="AE34" s="279"/>
      <c r="AF34" s="106" t="str">
        <f t="shared" si="2"/>
        <v/>
      </c>
      <c r="AG34" s="279"/>
      <c r="AH34" s="279"/>
      <c r="AI34" s="107" t="str">
        <f t="shared" si="3"/>
        <v/>
      </c>
      <c r="AJ34" s="286"/>
      <c r="AK34" s="286"/>
      <c r="AL34" s="108" t="str">
        <f t="shared" si="4"/>
        <v/>
      </c>
      <c r="AM34" s="107" t="str">
        <f t="shared" si="5"/>
        <v/>
      </c>
      <c r="AN34" s="108" t="str">
        <f t="shared" si="6"/>
        <v/>
      </c>
    </row>
    <row r="35" spans="1:40" s="58" customFormat="1" ht="13.5" customHeight="1" x14ac:dyDescent="0.3">
      <c r="A35" s="369" t="s">
        <v>53</v>
      </c>
      <c r="B35" s="372" t="s">
        <v>54</v>
      </c>
      <c r="C35" s="373"/>
      <c r="D35" s="374"/>
      <c r="E35" s="5">
        <f>SUM(H35,K35,N35)</f>
        <v>0</v>
      </c>
      <c r="F35" s="332">
        <f>SUM(E35:E38)</f>
        <v>0</v>
      </c>
      <c r="G35" s="129"/>
      <c r="H35" s="194"/>
      <c r="I35" s="133"/>
      <c r="J35" s="136"/>
      <c r="K35" s="194"/>
      <c r="L35" s="140"/>
      <c r="M35" s="129"/>
      <c r="N35" s="216"/>
      <c r="O35" s="412"/>
      <c r="P35" s="413"/>
      <c r="Q35" s="413"/>
      <c r="R35" s="413"/>
      <c r="S35" s="413"/>
      <c r="T35" s="413"/>
      <c r="U35" s="413"/>
      <c r="V35" s="414"/>
      <c r="W35" s="311"/>
      <c r="X35" s="405" t="s">
        <v>90</v>
      </c>
      <c r="Y35" s="405"/>
      <c r="Z35" s="405"/>
      <c r="AA35" s="405"/>
      <c r="AC35" s="96" t="str">
        <f t="shared" si="1"/>
        <v/>
      </c>
      <c r="AD35" s="276"/>
      <c r="AE35" s="276"/>
      <c r="AF35" s="97" t="str">
        <f t="shared" si="2"/>
        <v/>
      </c>
      <c r="AG35" s="276"/>
      <c r="AH35" s="276"/>
      <c r="AI35" s="95"/>
      <c r="AJ35" s="283"/>
      <c r="AK35" s="283"/>
      <c r="AL35" s="82"/>
      <c r="AM35" s="95"/>
      <c r="AN35" s="82"/>
    </row>
    <row r="36" spans="1:40" s="58" customFormat="1" ht="13.5" customHeight="1" x14ac:dyDescent="0.3">
      <c r="A36" s="370"/>
      <c r="B36" s="365" t="s">
        <v>55</v>
      </c>
      <c r="C36" s="366"/>
      <c r="D36" s="375"/>
      <c r="E36" s="6">
        <f t="shared" ref="E36:E38" si="23">SUM(H36,K36,N36)</f>
        <v>0</v>
      </c>
      <c r="F36" s="333"/>
      <c r="G36" s="130"/>
      <c r="H36" s="195"/>
      <c r="I36" s="134"/>
      <c r="J36" s="137"/>
      <c r="K36" s="195"/>
      <c r="L36" s="141"/>
      <c r="M36" s="130"/>
      <c r="N36" s="217"/>
      <c r="O36" s="343"/>
      <c r="P36" s="344"/>
      <c r="Q36" s="344"/>
      <c r="R36" s="344"/>
      <c r="S36" s="344"/>
      <c r="T36" s="344"/>
      <c r="U36" s="344"/>
      <c r="V36" s="345"/>
      <c r="W36" s="311"/>
      <c r="X36" s="435"/>
      <c r="Y36" s="435"/>
      <c r="Z36" s="435"/>
      <c r="AA36" s="435"/>
      <c r="AC36" s="70" t="str">
        <f t="shared" si="1"/>
        <v/>
      </c>
      <c r="AD36" s="273"/>
      <c r="AE36" s="273"/>
      <c r="AF36" s="69" t="str">
        <f t="shared" si="2"/>
        <v/>
      </c>
      <c r="AG36" s="273"/>
      <c r="AH36" s="273"/>
      <c r="AI36" s="68"/>
      <c r="AJ36" s="282"/>
      <c r="AK36" s="282"/>
      <c r="AL36" s="71"/>
      <c r="AM36" s="68"/>
      <c r="AN36" s="71"/>
    </row>
    <row r="37" spans="1:40" s="58" customFormat="1" ht="13.5" customHeight="1" x14ac:dyDescent="0.3">
      <c r="A37" s="370"/>
      <c r="B37" s="365" t="s">
        <v>56</v>
      </c>
      <c r="C37" s="366"/>
      <c r="D37" s="375"/>
      <c r="E37" s="6">
        <f t="shared" si="23"/>
        <v>0</v>
      </c>
      <c r="F37" s="333"/>
      <c r="G37" s="131"/>
      <c r="H37" s="197"/>
      <c r="I37" s="134"/>
      <c r="J37" s="138"/>
      <c r="K37" s="197"/>
      <c r="L37" s="141"/>
      <c r="M37" s="131"/>
      <c r="N37" s="218"/>
      <c r="O37" s="343"/>
      <c r="P37" s="344"/>
      <c r="Q37" s="344"/>
      <c r="R37" s="344"/>
      <c r="S37" s="344"/>
      <c r="T37" s="344"/>
      <c r="U37" s="344"/>
      <c r="V37" s="345"/>
      <c r="W37" s="311"/>
      <c r="X37" s="435"/>
      <c r="Y37" s="435"/>
      <c r="Z37" s="435"/>
      <c r="AA37" s="435"/>
      <c r="AC37" s="99" t="str">
        <f t="shared" si="1"/>
        <v/>
      </c>
      <c r="AD37" s="277"/>
      <c r="AE37" s="277"/>
      <c r="AF37" s="100" t="str">
        <f t="shared" si="2"/>
        <v/>
      </c>
      <c r="AG37" s="277"/>
      <c r="AH37" s="277"/>
      <c r="AI37" s="98"/>
      <c r="AJ37" s="284"/>
      <c r="AK37" s="284"/>
      <c r="AL37" s="85"/>
      <c r="AM37" s="98"/>
      <c r="AN37" s="85"/>
    </row>
    <row r="38" spans="1:40" s="58" customFormat="1" ht="13.5" customHeight="1" x14ac:dyDescent="0.3">
      <c r="A38" s="370"/>
      <c r="B38" s="367" t="s">
        <v>71</v>
      </c>
      <c r="C38" s="368"/>
      <c r="D38" s="376"/>
      <c r="E38" s="7">
        <f t="shared" si="23"/>
        <v>0</v>
      </c>
      <c r="F38" s="334"/>
      <c r="G38" s="132"/>
      <c r="H38" s="199"/>
      <c r="I38" s="135"/>
      <c r="J38" s="139"/>
      <c r="K38" s="199"/>
      <c r="L38" s="142"/>
      <c r="M38" s="132"/>
      <c r="N38" s="219"/>
      <c r="O38" s="362"/>
      <c r="P38" s="363"/>
      <c r="Q38" s="363"/>
      <c r="R38" s="363"/>
      <c r="S38" s="363"/>
      <c r="T38" s="363"/>
      <c r="U38" s="363"/>
      <c r="V38" s="364"/>
      <c r="W38" s="311"/>
      <c r="X38" s="436"/>
      <c r="Y38" s="436"/>
      <c r="Z38" s="436"/>
      <c r="AA38" s="436"/>
      <c r="AC38" s="102" t="str">
        <f t="shared" si="1"/>
        <v/>
      </c>
      <c r="AD38" s="278"/>
      <c r="AE38" s="278"/>
      <c r="AF38" s="103" t="str">
        <f t="shared" si="2"/>
        <v/>
      </c>
      <c r="AG38" s="278"/>
      <c r="AH38" s="278"/>
      <c r="AI38" s="101"/>
      <c r="AJ38" s="285"/>
      <c r="AK38" s="285"/>
      <c r="AL38" s="104"/>
      <c r="AM38" s="101"/>
      <c r="AN38" s="104"/>
    </row>
    <row r="39" spans="1:40" s="58" customFormat="1" ht="13.5" customHeight="1" x14ac:dyDescent="0.3">
      <c r="A39" s="371"/>
      <c r="B39" s="339" t="s">
        <v>49</v>
      </c>
      <c r="C39" s="340"/>
      <c r="D39" s="45"/>
      <c r="E39" s="341">
        <f>SUM(H39,K39,N39)</f>
        <v>0</v>
      </c>
      <c r="F39" s="342"/>
      <c r="G39" s="259"/>
      <c r="H39" s="25">
        <f t="shared" ref="H39:N39" si="24">SUM(H35:H38)</f>
        <v>0</v>
      </c>
      <c r="I39" s="260">
        <f>ABS(I40)</f>
        <v>0</v>
      </c>
      <c r="J39" s="261"/>
      <c r="K39" s="25">
        <f t="shared" si="24"/>
        <v>0</v>
      </c>
      <c r="L39" s="269">
        <f>ABS(L40)</f>
        <v>0</v>
      </c>
      <c r="M39" s="259"/>
      <c r="N39" s="25">
        <f t="shared" si="24"/>
        <v>0</v>
      </c>
      <c r="O39" s="260">
        <f>ABS(O40)</f>
        <v>0</v>
      </c>
      <c r="P39" s="262"/>
      <c r="Q39" s="263"/>
      <c r="R39" s="264"/>
      <c r="S39" s="45"/>
      <c r="T39" s="265"/>
      <c r="U39" s="59"/>
      <c r="V39" s="59"/>
      <c r="W39" s="311"/>
      <c r="X39" s="303"/>
      <c r="Y39" s="303"/>
      <c r="Z39" s="303"/>
      <c r="AA39" s="303"/>
      <c r="AC39" s="105" t="str">
        <f t="shared" si="1"/>
        <v/>
      </c>
      <c r="AD39" s="279"/>
      <c r="AE39" s="279"/>
      <c r="AF39" s="106" t="str">
        <f t="shared" si="2"/>
        <v/>
      </c>
      <c r="AG39" s="279"/>
      <c r="AH39" s="279"/>
      <c r="AI39" s="107" t="str">
        <f t="shared" si="3"/>
        <v/>
      </c>
      <c r="AJ39" s="286"/>
      <c r="AK39" s="286"/>
      <c r="AL39" s="108" t="str">
        <f t="shared" ref="AL39:AN40" si="25">IF(P39=0,"",P39)</f>
        <v/>
      </c>
      <c r="AM39" s="107" t="str">
        <f t="shared" si="25"/>
        <v/>
      </c>
      <c r="AN39" s="108" t="str">
        <f t="shared" si="25"/>
        <v/>
      </c>
    </row>
    <row r="40" spans="1:40" s="58" customFormat="1" ht="13.5" customHeight="1" x14ac:dyDescent="0.3">
      <c r="A40" s="315" t="s">
        <v>65</v>
      </c>
      <c r="B40" s="316"/>
      <c r="C40" s="317"/>
      <c r="D40" s="45"/>
      <c r="E40" s="318">
        <f>E32+E33+E39</f>
        <v>0</v>
      </c>
      <c r="F40" s="319">
        <f>F32+F34</f>
        <v>0</v>
      </c>
      <c r="G40" s="251">
        <f t="shared" ref="G40:T40" si="26">G32+G33</f>
        <v>0</v>
      </c>
      <c r="H40" s="36">
        <f t="shared" si="26"/>
        <v>0</v>
      </c>
      <c r="I40" s="37">
        <f t="shared" si="26"/>
        <v>0</v>
      </c>
      <c r="J40" s="252">
        <f t="shared" si="26"/>
        <v>0</v>
      </c>
      <c r="K40" s="36">
        <f t="shared" si="26"/>
        <v>0</v>
      </c>
      <c r="L40" s="38">
        <f t="shared" si="26"/>
        <v>0</v>
      </c>
      <c r="M40" s="251">
        <f t="shared" si="26"/>
        <v>0</v>
      </c>
      <c r="N40" s="36">
        <f t="shared" si="26"/>
        <v>0</v>
      </c>
      <c r="O40" s="37">
        <f t="shared" si="26"/>
        <v>0</v>
      </c>
      <c r="P40" s="253">
        <f t="shared" si="26"/>
        <v>0</v>
      </c>
      <c r="Q40" s="254">
        <f t="shared" si="26"/>
        <v>0</v>
      </c>
      <c r="R40" s="50">
        <f t="shared" si="26"/>
        <v>0</v>
      </c>
      <c r="S40" s="44"/>
      <c r="T40" s="266">
        <f t="shared" si="26"/>
        <v>-3366</v>
      </c>
      <c r="U40" s="59"/>
      <c r="V40" s="59"/>
      <c r="W40" s="311"/>
      <c r="X40" s="404" t="s">
        <v>78</v>
      </c>
      <c r="Y40" s="404"/>
      <c r="Z40" s="404"/>
      <c r="AA40" s="404"/>
      <c r="AC40" s="109" t="str">
        <f t="shared" si="1"/>
        <v/>
      </c>
      <c r="AD40" s="280"/>
      <c r="AE40" s="280"/>
      <c r="AF40" s="110" t="str">
        <f t="shared" si="2"/>
        <v/>
      </c>
      <c r="AG40" s="280"/>
      <c r="AH40" s="280"/>
      <c r="AI40" s="111" t="str">
        <f t="shared" si="3"/>
        <v/>
      </c>
      <c r="AJ40" s="287"/>
      <c r="AK40" s="287"/>
      <c r="AL40" s="112" t="str">
        <f t="shared" si="25"/>
        <v/>
      </c>
      <c r="AM40" s="111" t="str">
        <f t="shared" si="25"/>
        <v/>
      </c>
      <c r="AN40" s="112" t="str">
        <f t="shared" si="25"/>
        <v/>
      </c>
    </row>
    <row r="41" spans="1:40" s="58" customFormat="1" ht="13.5" customHeight="1" x14ac:dyDescent="0.3">
      <c r="A41" s="339" t="s">
        <v>26</v>
      </c>
      <c r="B41" s="357"/>
      <c r="C41" s="357"/>
      <c r="D41" s="357"/>
      <c r="E41" s="357"/>
      <c r="F41" s="340"/>
      <c r="G41" s="353">
        <f>AC41</f>
        <v>0</v>
      </c>
      <c r="H41" s="354"/>
      <c r="I41" s="355"/>
      <c r="J41" s="354">
        <f>AF41</f>
        <v>0</v>
      </c>
      <c r="K41" s="354"/>
      <c r="L41" s="356"/>
      <c r="M41" s="353">
        <f>AI41</f>
        <v>0</v>
      </c>
      <c r="N41" s="354"/>
      <c r="O41" s="355"/>
      <c r="P41" s="255">
        <f>AL41</f>
        <v>0</v>
      </c>
      <c r="Q41" s="256">
        <f>COUNT(Q6:Q12,Q17:Q20)</f>
        <v>0</v>
      </c>
      <c r="R41" s="257">
        <f>COUNT(R6:R12,R17:R20)</f>
        <v>0</v>
      </c>
      <c r="S41" s="118"/>
      <c r="T41" s="119"/>
      <c r="U41" s="59"/>
      <c r="V41" s="59"/>
      <c r="W41" s="311"/>
      <c r="X41" s="404" t="s">
        <v>72</v>
      </c>
      <c r="Y41" s="404"/>
      <c r="Z41" s="404"/>
      <c r="AA41" s="404"/>
      <c r="AC41" s="120">
        <f t="shared" ref="AC41:AN41" si="27">COUNT(AC6:AC12,AC17:AC20)</f>
        <v>0</v>
      </c>
      <c r="AD41" s="281"/>
      <c r="AE41" s="281"/>
      <c r="AF41" s="121">
        <f t="shared" si="27"/>
        <v>0</v>
      </c>
      <c r="AG41" s="281"/>
      <c r="AH41" s="281"/>
      <c r="AI41" s="122">
        <f t="shared" si="27"/>
        <v>0</v>
      </c>
      <c r="AJ41" s="288"/>
      <c r="AK41" s="288"/>
      <c r="AL41" s="123">
        <f t="shared" si="27"/>
        <v>0</v>
      </c>
      <c r="AM41" s="122">
        <f t="shared" si="27"/>
        <v>0</v>
      </c>
      <c r="AN41" s="123">
        <f t="shared" si="27"/>
        <v>0</v>
      </c>
    </row>
    <row r="42" spans="1:40" ht="14.1" customHeight="1" x14ac:dyDescent="0.3">
      <c r="X42" s="303"/>
      <c r="Y42" s="303"/>
      <c r="Z42" s="303"/>
      <c r="AA42" s="303"/>
    </row>
  </sheetData>
  <sheetProtection password="E510" sheet="1" objects="1" scenarios="1" selectLockedCells="1"/>
  <mergeCells count="124">
    <mergeCell ref="AK26:AK30"/>
    <mergeCell ref="X25:AA25"/>
    <mergeCell ref="AH13:AH14"/>
    <mergeCell ref="AH15:AH16"/>
    <mergeCell ref="AH18:AH24"/>
    <mergeCell ref="AH26:AH30"/>
    <mergeCell ref="X26:AA26"/>
    <mergeCell ref="X27:AA27"/>
    <mergeCell ref="X29:AA29"/>
    <mergeCell ref="X30:AA30"/>
    <mergeCell ref="AF4:AH4"/>
    <mergeCell ref="AI4:AK4"/>
    <mergeCell ref="AH7:AH9"/>
    <mergeCell ref="AH11:AH12"/>
    <mergeCell ref="AK7:AK9"/>
    <mergeCell ref="AK11:AK12"/>
    <mergeCell ref="AK13:AK14"/>
    <mergeCell ref="AK15:AK16"/>
    <mergeCell ref="AK18:AK24"/>
    <mergeCell ref="X41:AA41"/>
    <mergeCell ref="X34:AA34"/>
    <mergeCell ref="X33:AA33"/>
    <mergeCell ref="X18:AA24"/>
    <mergeCell ref="X40:AA40"/>
    <mergeCell ref="X31:AA31"/>
    <mergeCell ref="X14:AA14"/>
    <mergeCell ref="X35:AA38"/>
    <mergeCell ref="X28:AA28"/>
    <mergeCell ref="AM3:AN3"/>
    <mergeCell ref="B36:C36"/>
    <mergeCell ref="O35:V35"/>
    <mergeCell ref="O36:V36"/>
    <mergeCell ref="AC3:AF3"/>
    <mergeCell ref="AI3:AL3"/>
    <mergeCell ref="E2:F2"/>
    <mergeCell ref="G2:L2"/>
    <mergeCell ref="M2:P2"/>
    <mergeCell ref="G3:L3"/>
    <mergeCell ref="M3:P3"/>
    <mergeCell ref="Q3:R3"/>
    <mergeCell ref="V18:V24"/>
    <mergeCell ref="S3:S5"/>
    <mergeCell ref="T26:T30"/>
    <mergeCell ref="T18:T24"/>
    <mergeCell ref="A2:B2"/>
    <mergeCell ref="AE7:AE9"/>
    <mergeCell ref="AE11:AE12"/>
    <mergeCell ref="AE13:AE14"/>
    <mergeCell ref="AE15:AE16"/>
    <mergeCell ref="AE18:AE24"/>
    <mergeCell ref="AE26:AE30"/>
    <mergeCell ref="AC4:AE4"/>
    <mergeCell ref="V26:V30"/>
    <mergeCell ref="S18:S24"/>
    <mergeCell ref="S26:S30"/>
    <mergeCell ref="T3:T5"/>
    <mergeCell ref="V3:V5"/>
    <mergeCell ref="X1:AA1"/>
    <mergeCell ref="X5:AA5"/>
    <mergeCell ref="X8:AA8"/>
    <mergeCell ref="X13:AA13"/>
    <mergeCell ref="X15:AA16"/>
    <mergeCell ref="X2:AA2"/>
    <mergeCell ref="M4:O4"/>
    <mergeCell ref="A26:A31"/>
    <mergeCell ref="F13:F14"/>
    <mergeCell ref="A6:A25"/>
    <mergeCell ref="A3:C5"/>
    <mergeCell ref="D3:D5"/>
    <mergeCell ref="E3:F5"/>
    <mergeCell ref="B6:C6"/>
    <mergeCell ref="E6:F6"/>
    <mergeCell ref="D7:D9"/>
    <mergeCell ref="B10:C10"/>
    <mergeCell ref="E10:F10"/>
    <mergeCell ref="J4:L4"/>
    <mergeCell ref="G41:I41"/>
    <mergeCell ref="J41:L41"/>
    <mergeCell ref="M41:O41"/>
    <mergeCell ref="A41:F41"/>
    <mergeCell ref="D15:D16"/>
    <mergeCell ref="F15:F16"/>
    <mergeCell ref="B11:B12"/>
    <mergeCell ref="D11:D12"/>
    <mergeCell ref="F26:F30"/>
    <mergeCell ref="E25:F25"/>
    <mergeCell ref="E33:F33"/>
    <mergeCell ref="B13:C13"/>
    <mergeCell ref="E31:F31"/>
    <mergeCell ref="F11:F12"/>
    <mergeCell ref="D18:D24"/>
    <mergeCell ref="F18:F24"/>
    <mergeCell ref="B25:C25"/>
    <mergeCell ref="O38:V38"/>
    <mergeCell ref="B37:C37"/>
    <mergeCell ref="B38:C38"/>
    <mergeCell ref="A35:A39"/>
    <mergeCell ref="B35:C35"/>
    <mergeCell ref="D35:D38"/>
    <mergeCell ref="F35:F38"/>
    <mergeCell ref="E1:F1"/>
    <mergeCell ref="Q2:R2"/>
    <mergeCell ref="A40:C40"/>
    <mergeCell ref="E40:F40"/>
    <mergeCell ref="B7:B9"/>
    <mergeCell ref="B15:B16"/>
    <mergeCell ref="B26:C26"/>
    <mergeCell ref="D26:D30"/>
    <mergeCell ref="B27:B28"/>
    <mergeCell ref="B29:C29"/>
    <mergeCell ref="B30:C30"/>
    <mergeCell ref="F7:F9"/>
    <mergeCell ref="B17:C17"/>
    <mergeCell ref="E17:F17"/>
    <mergeCell ref="B18:B24"/>
    <mergeCell ref="B31:C31"/>
    <mergeCell ref="B39:C39"/>
    <mergeCell ref="E39:F39"/>
    <mergeCell ref="O37:V37"/>
    <mergeCell ref="E34:F34"/>
    <mergeCell ref="A33:B34"/>
    <mergeCell ref="A32:C32"/>
    <mergeCell ref="E32:F32"/>
    <mergeCell ref="G4:I4"/>
  </mergeCells>
  <phoneticPr fontId="1" type="noConversion"/>
  <conditionalFormatting sqref="J5:L5">
    <cfRule type="expression" dxfId="90" priority="121">
      <formula>$L$25&gt;0</formula>
    </cfRule>
  </conditionalFormatting>
  <conditionalFormatting sqref="G5:I5">
    <cfRule type="expression" dxfId="89" priority="120">
      <formula>$I$25&gt;0</formula>
    </cfRule>
  </conditionalFormatting>
  <conditionalFormatting sqref="P5">
    <cfRule type="expression" dxfId="88" priority="122">
      <formula>#REF!&gt;0</formula>
    </cfRule>
  </conditionalFormatting>
  <conditionalFormatting sqref="M5:O5">
    <cfRule type="expression" dxfId="87" priority="117">
      <formula>$I$25&gt;0</formula>
    </cfRule>
  </conditionalFormatting>
  <conditionalFormatting sqref="G41:R41">
    <cfRule type="cellIs" dxfId="86" priority="116" operator="greaterThan">
      <formula>8</formula>
    </cfRule>
  </conditionalFormatting>
  <conditionalFormatting sqref="H5 K5 N5">
    <cfRule type="cellIs" dxfId="85" priority="112" operator="equal">
      <formula>"자유"</formula>
    </cfRule>
  </conditionalFormatting>
  <conditionalFormatting sqref="S6:S34">
    <cfRule type="cellIs" dxfId="84" priority="113" operator="equal">
      <formula>"▽"</formula>
    </cfRule>
    <cfRule type="cellIs" dxfId="83" priority="114" operator="equal">
      <formula>"△"</formula>
    </cfRule>
    <cfRule type="cellIs" dxfId="82" priority="115" operator="equal">
      <formula>"○"</formula>
    </cfRule>
  </conditionalFormatting>
  <conditionalFormatting sqref="G31 J31 M31 P31:R31">
    <cfRule type="cellIs" dxfId="81" priority="93" operator="lessThan">
      <formula>51</formula>
    </cfRule>
  </conditionalFormatting>
  <conditionalFormatting sqref="G40 J40 M40 P40:R40">
    <cfRule type="cellIs" dxfId="80" priority="91" operator="lessThan">
      <formula>561</formula>
    </cfRule>
  </conditionalFormatting>
  <conditionalFormatting sqref="Y4:Z4">
    <cfRule type="expression" dxfId="79" priority="89">
      <formula>OR($AA$4="00",$AA$4="01",$AA$4="02",$AA$4="10",$AA$4="20",$AA$4="22")</formula>
    </cfRule>
  </conditionalFormatting>
  <conditionalFormatting sqref="K5">
    <cfRule type="expression" dxfId="78" priority="88">
      <formula>$I$25&gt;0</formula>
    </cfRule>
  </conditionalFormatting>
  <conditionalFormatting sqref="K5">
    <cfRule type="expression" dxfId="77" priority="87">
      <formula>$I$25&gt;0</formula>
    </cfRule>
  </conditionalFormatting>
  <conditionalFormatting sqref="N5">
    <cfRule type="expression" dxfId="76" priority="86">
      <formula>$L$25&gt;0</formula>
    </cfRule>
  </conditionalFormatting>
  <conditionalFormatting sqref="N5">
    <cfRule type="expression" dxfId="75" priority="85">
      <formula>$I$25&gt;0</formula>
    </cfRule>
  </conditionalFormatting>
  <conditionalFormatting sqref="N5">
    <cfRule type="expression" dxfId="74" priority="84">
      <formula>$I$25&gt;0</formula>
    </cfRule>
  </conditionalFormatting>
  <conditionalFormatting sqref="T31">
    <cfRule type="cellIs" dxfId="73" priority="81" operator="equal">
      <formula>"▽"</formula>
    </cfRule>
    <cfRule type="cellIs" dxfId="72" priority="82" operator="equal">
      <formula>"△"</formula>
    </cfRule>
    <cfRule type="cellIs" dxfId="71" priority="83" operator="equal">
      <formula>"○"</formula>
    </cfRule>
  </conditionalFormatting>
  <conditionalFormatting sqref="T32">
    <cfRule type="cellIs" dxfId="70" priority="78" operator="equal">
      <formula>"▽"</formula>
    </cfRule>
    <cfRule type="cellIs" dxfId="69" priority="79" operator="equal">
      <formula>"△"</formula>
    </cfRule>
    <cfRule type="cellIs" dxfId="68" priority="80" operator="equal">
      <formula>"○"</formula>
    </cfRule>
  </conditionalFormatting>
  <conditionalFormatting sqref="K39">
    <cfRule type="cellIs" dxfId="67" priority="74" operator="notEqual">
      <formula>$L$39</formula>
    </cfRule>
  </conditionalFormatting>
  <conditionalFormatting sqref="H39">
    <cfRule type="cellIs" dxfId="66" priority="73" operator="notEqual">
      <formula>$I$32</formula>
    </cfRule>
  </conditionalFormatting>
  <conditionalFormatting sqref="N39">
    <cfRule type="cellIs" dxfId="65" priority="72" operator="notEqual">
      <formula>$O$32</formula>
    </cfRule>
  </conditionalFormatting>
  <conditionalFormatting sqref="G28 J28 M28 P28:R28">
    <cfRule type="expression" dxfId="64" priority="68">
      <formula>$W$28&gt;68</formula>
    </cfRule>
  </conditionalFormatting>
  <conditionalFormatting sqref="L6">
    <cfRule type="expression" dxfId="63" priority="66">
      <formula>ABS($AH$6)&gt;34</formula>
    </cfRule>
  </conditionalFormatting>
  <conditionalFormatting sqref="L7:L9">
    <cfRule type="expression" dxfId="62" priority="67">
      <formula>ABS($AH$7)&gt;34</formula>
    </cfRule>
  </conditionalFormatting>
  <conditionalFormatting sqref="L10">
    <cfRule type="expression" dxfId="61" priority="65">
      <formula>ABS($AH$10)&gt;34</formula>
    </cfRule>
  </conditionalFormatting>
  <conditionalFormatting sqref="L11:L12">
    <cfRule type="expression" dxfId="60" priority="64">
      <formula>ABS($AH$11)&gt;34</formula>
    </cfRule>
  </conditionalFormatting>
  <conditionalFormatting sqref="L13:L14">
    <cfRule type="expression" dxfId="59" priority="63">
      <formula>ABS($AH$13)&gt;34</formula>
    </cfRule>
  </conditionalFormatting>
  <conditionalFormatting sqref="L15:L16">
    <cfRule type="expression" dxfId="58" priority="62">
      <formula>ABS($AH$15)&gt;34</formula>
    </cfRule>
  </conditionalFormatting>
  <conditionalFormatting sqref="L17">
    <cfRule type="expression" dxfId="57" priority="61">
      <formula>ABS($AH$17)&gt;34</formula>
    </cfRule>
  </conditionalFormatting>
  <conditionalFormatting sqref="L18:L24">
    <cfRule type="expression" dxfId="56" priority="60">
      <formula>ABS($AH$18)&gt;34</formula>
    </cfRule>
  </conditionalFormatting>
  <conditionalFormatting sqref="L26:L30">
    <cfRule type="expression" dxfId="55" priority="59">
      <formula>ABS($AH$26)&gt;51</formula>
    </cfRule>
  </conditionalFormatting>
  <conditionalFormatting sqref="I6">
    <cfRule type="expression" dxfId="54" priority="58">
      <formula>ABS($AE$6)&gt;34</formula>
    </cfRule>
  </conditionalFormatting>
  <conditionalFormatting sqref="I7:I9">
    <cfRule type="expression" dxfId="53" priority="57">
      <formula>ABS($AE$7)&gt;34</formula>
    </cfRule>
  </conditionalFormatting>
  <conditionalFormatting sqref="I10">
    <cfRule type="expression" dxfId="52" priority="56">
      <formula>ABS($AE$10)&gt;34</formula>
    </cfRule>
  </conditionalFormatting>
  <conditionalFormatting sqref="I11:I12">
    <cfRule type="expression" dxfId="51" priority="55">
      <formula>ABS($AE$11)&gt;34</formula>
    </cfRule>
  </conditionalFormatting>
  <conditionalFormatting sqref="I13:I14">
    <cfRule type="expression" dxfId="50" priority="54">
      <formula>ABS($AE$13)&gt;34</formula>
    </cfRule>
  </conditionalFormatting>
  <conditionalFormatting sqref="I15:I16">
    <cfRule type="expression" dxfId="49" priority="53">
      <formula>ABS($AE$15)&gt;34</formula>
    </cfRule>
  </conditionalFormatting>
  <conditionalFormatting sqref="I17">
    <cfRule type="expression" dxfId="48" priority="52">
      <formula>ABS($AE$17)&gt;34</formula>
    </cfRule>
  </conditionalFormatting>
  <conditionalFormatting sqref="I18:I24">
    <cfRule type="expression" dxfId="47" priority="51">
      <formula>ABS($AE$18)&gt;34</formula>
    </cfRule>
  </conditionalFormatting>
  <conditionalFormatting sqref="I26:I30">
    <cfRule type="expression" dxfId="46" priority="50">
      <formula>ABS($AE$26)&gt;51</formula>
    </cfRule>
  </conditionalFormatting>
  <conditionalFormatting sqref="O6">
    <cfRule type="expression" dxfId="45" priority="49">
      <formula>ABS($AK$6)&gt;34</formula>
    </cfRule>
  </conditionalFormatting>
  <conditionalFormatting sqref="O7:O9">
    <cfRule type="expression" dxfId="44" priority="48">
      <formula>ABS($AK$7)&gt;34</formula>
    </cfRule>
  </conditionalFormatting>
  <conditionalFormatting sqref="O10">
    <cfRule type="expression" dxfId="43" priority="47">
      <formula>ABS($AK$10)&gt;34</formula>
    </cfRule>
  </conditionalFormatting>
  <conditionalFormatting sqref="O11:O12">
    <cfRule type="expression" dxfId="42" priority="46">
      <formula>ABS($AK$11)&gt;34</formula>
    </cfRule>
  </conditionalFormatting>
  <conditionalFormatting sqref="O13:O14">
    <cfRule type="expression" dxfId="41" priority="45">
      <formula>ABS($AK$13)&gt;34</formula>
    </cfRule>
  </conditionalFormatting>
  <conditionalFormatting sqref="O15:O16">
    <cfRule type="expression" dxfId="40" priority="44">
      <formula>ABS($AK$15)&gt;34</formula>
    </cfRule>
  </conditionalFormatting>
  <conditionalFormatting sqref="O17">
    <cfRule type="expression" dxfId="39" priority="43">
      <formula>ABS($AK$17)&gt;34</formula>
    </cfRule>
  </conditionalFormatting>
  <conditionalFormatting sqref="O18:O24">
    <cfRule type="expression" dxfId="38" priority="42">
      <formula>ABS($AK$18)&gt;34</formula>
    </cfRule>
  </conditionalFormatting>
  <conditionalFormatting sqref="O26:O30">
    <cfRule type="expression" dxfId="37" priority="41">
      <formula>ABS($AK$26)&gt;51</formula>
    </cfRule>
  </conditionalFormatting>
  <conditionalFormatting sqref="G26 J26">
    <cfRule type="expression" dxfId="36" priority="40">
      <formula>SUM($G$26,$J$26)&lt;$W$26</formula>
    </cfRule>
  </conditionalFormatting>
  <conditionalFormatting sqref="M26 P26">
    <cfRule type="expression" dxfId="35" priority="39">
      <formula>SUM($M$26,$P$26)&lt;$W$26</formula>
    </cfRule>
  </conditionalFormatting>
  <conditionalFormatting sqref="Q26:R26">
    <cfRule type="expression" dxfId="34" priority="38">
      <formula>SUM($Q$26,$R$26)&lt;$W$26</formula>
    </cfRule>
  </conditionalFormatting>
  <conditionalFormatting sqref="X4">
    <cfRule type="cellIs" dxfId="33" priority="37" operator="equal">
      <formula>"충청남도"</formula>
    </cfRule>
  </conditionalFormatting>
  <conditionalFormatting sqref="G27 J27">
    <cfRule type="expression" dxfId="32" priority="36">
      <formula>SUM($G$27,$J$27)&lt;$W$27</formula>
    </cfRule>
  </conditionalFormatting>
  <conditionalFormatting sqref="G29 J29">
    <cfRule type="expression" dxfId="31" priority="35">
      <formula>SUM($G$29,$J$29)&lt;$W$29</formula>
    </cfRule>
  </conditionalFormatting>
  <conditionalFormatting sqref="G30 J30">
    <cfRule type="expression" dxfId="30" priority="34">
      <formula>SUM($G$30,$J$30)&lt;$W$30</formula>
    </cfRule>
  </conditionalFormatting>
  <conditionalFormatting sqref="M27 P27">
    <cfRule type="expression" dxfId="29" priority="33">
      <formula>SUM($M$27,$P$27)&lt;$W$27</formula>
    </cfRule>
  </conditionalFormatting>
  <conditionalFormatting sqref="M29 P29">
    <cfRule type="expression" dxfId="28" priority="32">
      <formula>SUM($M$29,$P$29)&lt;$W$29</formula>
    </cfRule>
  </conditionalFormatting>
  <conditionalFormatting sqref="M30 P30">
    <cfRule type="expression" dxfId="27" priority="31">
      <formula>SUM($M$30,$P$30)&lt;$W$30</formula>
    </cfRule>
  </conditionalFormatting>
  <conditionalFormatting sqref="Q27:R27">
    <cfRule type="expression" dxfId="26" priority="30">
      <formula>SUM($Q$27,$R$27)&lt;$W$27</formula>
    </cfRule>
  </conditionalFormatting>
  <conditionalFormatting sqref="Q29:R29">
    <cfRule type="expression" dxfId="25" priority="29">
      <formula>SUM($Q$29,$R$29)&lt;$W$29</formula>
    </cfRule>
  </conditionalFormatting>
  <conditionalFormatting sqref="Q30:R30">
    <cfRule type="expression" dxfId="24" priority="28">
      <formula>SUM($Q$30,$R$30)&lt;$W$30</formula>
    </cfRule>
  </conditionalFormatting>
  <conditionalFormatting sqref="E34:F34">
    <cfRule type="cellIs" dxfId="23" priority="27" operator="lessThan">
      <formula>$D$34</formula>
    </cfRule>
  </conditionalFormatting>
  <conditionalFormatting sqref="F18:F24">
    <cfRule type="cellIs" dxfId="22" priority="26" operator="lessThan">
      <formula>($D$18-34)</formula>
    </cfRule>
  </conditionalFormatting>
  <conditionalFormatting sqref="E6:F6">
    <cfRule type="expression" dxfId="21" priority="24">
      <formula>OR($V$6&lt;354, $V$6&gt;530)</formula>
    </cfRule>
  </conditionalFormatting>
  <conditionalFormatting sqref="T25">
    <cfRule type="cellIs" dxfId="20" priority="21" operator="equal">
      <formula>"▽"</formula>
    </cfRule>
    <cfRule type="cellIs" dxfId="19" priority="22" operator="equal">
      <formula>"△"</formula>
    </cfRule>
    <cfRule type="cellIs" dxfId="18" priority="23" operator="equal">
      <formula>"○"</formula>
    </cfRule>
  </conditionalFormatting>
  <conditionalFormatting sqref="F7:F9">
    <cfRule type="expression" dxfId="17" priority="19">
      <formula>OR(SUM($V$7:$V$9)&lt;408, SUM($V$7:$V$9)&gt;612)</formula>
    </cfRule>
  </conditionalFormatting>
  <conditionalFormatting sqref="E10:F10">
    <cfRule type="expression" dxfId="16" priority="18">
      <formula>OR($V$10&lt;300, $V$10&gt;448)</formula>
    </cfRule>
  </conditionalFormatting>
  <conditionalFormatting sqref="F11:F12">
    <cfRule type="expression" dxfId="15" priority="16">
      <formula>OR(SUM($V$11:$V$12)&lt;517, SUM($V$11:$V$12)&gt;775)</formula>
    </cfRule>
  </conditionalFormatting>
  <conditionalFormatting sqref="F13:F14">
    <cfRule type="expression" dxfId="14" priority="15">
      <formula>OR($V$13&lt;$D$13,$V$13&gt;326)</formula>
    </cfRule>
  </conditionalFormatting>
  <conditionalFormatting sqref="F15:F16">
    <cfRule type="expression" dxfId="13" priority="14">
      <formula>OR((SUM($V$15:$V$16)&lt;$D$15),(SUM($V$15:$V$16)&gt;326))</formula>
    </cfRule>
  </conditionalFormatting>
  <conditionalFormatting sqref="E17:F17">
    <cfRule type="expression" dxfId="12" priority="13">
      <formula>OR($V$17&lt;272, $V$17&gt;408)</formula>
    </cfRule>
  </conditionalFormatting>
  <conditionalFormatting sqref="F26:F30">
    <cfRule type="expression" dxfId="11" priority="12">
      <formula>$V$26&lt;$D$26</formula>
    </cfRule>
  </conditionalFormatting>
  <conditionalFormatting sqref="V26:V30">
    <cfRule type="cellIs" dxfId="10" priority="11" operator="lessThan">
      <formula>$D$26</formula>
    </cfRule>
  </conditionalFormatting>
  <conditionalFormatting sqref="V18:V24">
    <cfRule type="expression" dxfId="9" priority="10">
      <formula>OR($V$18&lt;164, $V$18&gt;244)</formula>
    </cfRule>
  </conditionalFormatting>
  <conditionalFormatting sqref="V17">
    <cfRule type="expression" dxfId="8" priority="9">
      <formula>OR($V$17&lt;272, $V$17&gt;408)</formula>
    </cfRule>
  </conditionalFormatting>
  <conditionalFormatting sqref="V10">
    <cfRule type="expression" dxfId="7" priority="8">
      <formula>OR($V$10&lt;300, $V$10&gt;448)</formula>
    </cfRule>
  </conditionalFormatting>
  <conditionalFormatting sqref="V6">
    <cfRule type="expression" dxfId="6" priority="7">
      <formula>OR($V$6&lt;354, $V$6&gt;530)</formula>
    </cfRule>
  </conditionalFormatting>
  <conditionalFormatting sqref="V7:V9">
    <cfRule type="expression" dxfId="5" priority="6">
      <formula>OR(SUM($V$7:$V$9)&lt;408, SUM($V$7:$V$9)&gt;612)</formula>
    </cfRule>
  </conditionalFormatting>
  <conditionalFormatting sqref="V11:V12">
    <cfRule type="expression" dxfId="4" priority="5">
      <formula>OR(SUM($V$11:$V$12)&lt;517, SUM($V$11:$V$12)&gt;775)</formula>
    </cfRule>
  </conditionalFormatting>
  <conditionalFormatting sqref="V13">
    <cfRule type="expression" dxfId="3" priority="4">
      <formula>OR($V$13&lt;$D$13,$V$13&gt;326)</formula>
    </cfRule>
  </conditionalFormatting>
  <conditionalFormatting sqref="V15:V16">
    <cfRule type="expression" dxfId="0" priority="3">
      <formula>OR((SUM($V$15:$V$16)&lt;$D$15),(SUM($V$15:$V$16)&gt;326))</formula>
    </cfRule>
  </conditionalFormatting>
  <conditionalFormatting sqref="V34">
    <cfRule type="cellIs" dxfId="2" priority="2" operator="lessThan">
      <formula>$D$34</formula>
    </cfRule>
  </conditionalFormatting>
  <conditionalFormatting sqref="F35:F38">
    <cfRule type="expression" dxfId="1" priority="1">
      <formula>OR($F$35&lt;170, $F$35&gt;238)</formula>
    </cfRule>
  </conditionalFormatting>
  <dataValidations count="4">
    <dataValidation type="list" allowBlank="1" showInputMessage="1" showErrorMessage="1" sqref="Y4:Z4">
      <formula1>"0,1,2"</formula1>
    </dataValidation>
    <dataValidation type="whole" operator="greaterThanOrEqual" allowBlank="1" showErrorMessage="1" sqref="G6:H24 G26:H30 G33:H33 H35:H38">
      <formula1>0</formula1>
    </dataValidation>
    <dataValidation type="whole" operator="greaterThanOrEqual" allowBlank="1" sqref="J6:K24 J26:K30 J33:K33 K35:K38 M6:N24 M26:N30 M33:N33 N35:N38 P6:R24 P26:R30 P33:R33">
      <formula1>0</formula1>
    </dataValidation>
    <dataValidation type="list" allowBlank="1" prompt="지역 선택" sqref="X4">
      <formula1>"충청남도,기타지역"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ignoredErrors>
    <ignoredError sqref="V18 T18" formulaRange="1"/>
    <ignoredError sqref="I25 L25 O25 W28 V32 T33 S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교육과정편성표</vt:lpstr>
      <vt:lpstr>교육과정편성표!Print_Area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DURUDURU</dc:creator>
  <cp:lastModifiedBy>두루두루</cp:lastModifiedBy>
  <cp:lastPrinted>2016-07-25T13:25:53Z</cp:lastPrinted>
  <dcterms:created xsi:type="dcterms:W3CDTF">2012-12-06T04:59:35Z</dcterms:created>
  <dcterms:modified xsi:type="dcterms:W3CDTF">2016-10-01T02:11:46Z</dcterms:modified>
</cp:coreProperties>
</file>